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1680" yWindow="3516" windowWidth="19416" windowHeight="11016" tabRatio="500"/>
  </bookViews>
  <sheets>
    <sheet name="Лист1" sheetId="1" r:id="rId1"/>
  </sheets>
  <definedNames>
    <definedName name="_xlnm.Print_Area" localSheetId="0">Лист1!$A$1:$K$37</definedName>
  </definedNames>
  <calcPr calcId="114210"/>
</workbook>
</file>

<file path=xl/calcChain.xml><?xml version="1.0" encoding="utf-8"?>
<calcChain xmlns="http://schemas.openxmlformats.org/spreadsheetml/2006/main">
  <c r="G6" i="1"/>
  <c r="D4"/>
  <c r="E6"/>
  <c r="H4"/>
  <c r="I4"/>
  <c r="J4"/>
  <c r="G4"/>
  <c r="H9"/>
  <c r="I9"/>
  <c r="K9"/>
  <c r="H10"/>
  <c r="I10"/>
  <c r="K10"/>
  <c r="H11"/>
  <c r="I11"/>
  <c r="K11"/>
  <c r="H12"/>
  <c r="I12"/>
  <c r="K12"/>
  <c r="H13"/>
  <c r="I13"/>
  <c r="K13"/>
  <c r="H14"/>
  <c r="I14"/>
  <c r="K14"/>
  <c r="H15"/>
  <c r="I15"/>
  <c r="K15"/>
  <c r="H16"/>
  <c r="I16"/>
  <c r="K16"/>
  <c r="H17"/>
  <c r="I17"/>
  <c r="K17"/>
  <c r="H18"/>
  <c r="I18"/>
  <c r="K18"/>
  <c r="H19"/>
  <c r="I19"/>
  <c r="K19"/>
  <c r="H20"/>
  <c r="I20"/>
  <c r="K20"/>
  <c r="I21"/>
  <c r="J22"/>
  <c r="K22"/>
  <c r="J23"/>
  <c r="K23"/>
  <c r="I24"/>
  <c r="J24"/>
  <c r="K24"/>
  <c r="K25"/>
  <c r="I26"/>
  <c r="J26"/>
  <c r="K26"/>
  <c r="K27"/>
  <c r="K28"/>
  <c r="K29"/>
  <c r="J31"/>
  <c r="K31"/>
  <c r="K32"/>
  <c r="K5"/>
  <c r="K33"/>
  <c r="K30"/>
  <c r="E9"/>
  <c r="E10"/>
  <c r="E11"/>
  <c r="E12"/>
  <c r="E13"/>
  <c r="E14"/>
  <c r="E15"/>
  <c r="E16"/>
  <c r="E17"/>
  <c r="E18"/>
  <c r="E19"/>
  <c r="E20"/>
  <c r="C21"/>
  <c r="E22"/>
  <c r="E23"/>
  <c r="E24"/>
  <c r="E26"/>
  <c r="E28"/>
  <c r="E29"/>
  <c r="E31"/>
  <c r="E32"/>
  <c r="E34"/>
  <c r="E36"/>
  <c r="E4"/>
  <c r="E5"/>
  <c r="E37"/>
  <c r="E33"/>
  <c r="E30"/>
  <c r="K6"/>
  <c r="G3"/>
  <c r="G23"/>
  <c r="G22"/>
  <c r="J9"/>
  <c r="G21"/>
  <c r="A21"/>
  <c r="I31"/>
  <c r="I23"/>
  <c r="I22"/>
  <c r="H25"/>
  <c r="H26"/>
  <c r="H27"/>
  <c r="H28"/>
  <c r="H24"/>
  <c r="H22"/>
  <c r="G31"/>
  <c r="G29"/>
  <c r="G24"/>
  <c r="G25"/>
  <c r="G26"/>
  <c r="G27"/>
  <c r="G28"/>
  <c r="G20"/>
  <c r="G19"/>
  <c r="G18"/>
  <c r="G17"/>
  <c r="G16"/>
  <c r="G15"/>
  <c r="G14"/>
  <c r="G13"/>
  <c r="G12"/>
  <c r="G11"/>
  <c r="G10"/>
  <c r="G9"/>
  <c r="K8"/>
  <c r="J8"/>
  <c r="I8"/>
  <c r="H7"/>
  <c r="G7"/>
  <c r="I7"/>
  <c r="I3"/>
  <c r="H3"/>
  <c r="J18"/>
  <c r="J19"/>
  <c r="J20"/>
  <c r="J17"/>
  <c r="D20"/>
  <c r="D19"/>
  <c r="D18"/>
  <c r="D17"/>
  <c r="D16"/>
  <c r="D15"/>
  <c r="D14"/>
  <c r="D13"/>
  <c r="D12"/>
  <c r="D11"/>
  <c r="D10"/>
  <c r="D9"/>
  <c r="J16"/>
  <c r="J11"/>
  <c r="J14"/>
  <c r="J10"/>
  <c r="J15"/>
  <c r="J12"/>
  <c r="J13"/>
</calcChain>
</file>

<file path=xl/sharedStrings.xml><?xml version="1.0" encoding="utf-8"?>
<sst xmlns="http://schemas.openxmlformats.org/spreadsheetml/2006/main" count="57" uniqueCount="52">
  <si>
    <t>Цена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</si>
  <si>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</si>
  <si>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</si>
  <si>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</si>
  <si>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</si>
  <si>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</si>
  <si>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</si>
  <si>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</si>
  <si>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</si>
  <si>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</si>
  <si>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</si>
  <si>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</si>
  <si>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</si>
  <si>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</si>
  <si>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</si>
  <si>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</si>
  <si>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</si>
  <si>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</si>
  <si>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</si>
  <si>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</si>
  <si>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</si>
  <si>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</si>
  <si>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</si>
  <si>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КАПИТАЛИЗАЦИЯ: они тоже вкладываются в жильё и идет увеличение стоимости объекта</t>
  </si>
  <si>
    <t>МИНИМУМ!!!</t>
  </si>
  <si>
    <t>20 лет</t>
  </si>
  <si>
    <t>в год</t>
  </si>
  <si>
    <t>ДОХОД1</t>
  </si>
  <si>
    <t>Итого расходы</t>
  </si>
  <si>
    <t>ДОХОД2</t>
  </si>
  <si>
    <t>ДОХОД3</t>
  </si>
  <si>
    <t>ДОХОД3 - Чистый доход с учетом выплат налогов</t>
  </si>
  <si>
    <t>страховка</t>
  </si>
  <si>
    <t>за сутки</t>
  </si>
  <si>
    <t>комунидад+ интернет</t>
  </si>
  <si>
    <t>рентабельность на затраты на покупку с учетом выплат налогов</t>
  </si>
  <si>
    <t>рентабельность на затраты на покупку с годовыми выплатами без налога</t>
  </si>
  <si>
    <t>2 спальни</t>
  </si>
  <si>
    <t>Взнос в банк 40%</t>
  </si>
  <si>
    <t>Налоги и расходы на покупку</t>
  </si>
  <si>
    <t>Затраты на покупку -
40%+14%=54% - вложения с ипотекой</t>
  </si>
  <si>
    <t>Затраты на покупку -
100% + 14% = 114% - вложения без ипотеки</t>
  </si>
  <si>
    <t>рентабельность на затраты на покупку с годовыми выплатами без налогов и без выплат по ипотеке</t>
  </si>
  <si>
    <t>выплаты по ипотеке в год</t>
  </si>
  <si>
    <t xml:space="preserve">выплаты по ипотеке в месяц </t>
  </si>
  <si>
    <t>ДОХОД4 - Чистый доход с учетом ипотечных выплат и налогов</t>
  </si>
  <si>
    <t>рентабельность на затраты на покупку с годовыми выплатами по ипотеке и налогов</t>
  </si>
  <si>
    <t>РАСЧЁТ РЕНТАБЕЛЬНОСТИ ОТ СДАЧИ В АРЕНДУ НА ВЛОЖЕНИЯ (СДАЧА В АРЕНДУ ЧЕРЕЗ АГЕНТСТВО)</t>
  </si>
  <si>
    <t>ПОКУПКА С ИПОТЕКОЙ 60%</t>
  </si>
  <si>
    <t>ПОКУПКА БЕЗ ИПОТЕКИ</t>
  </si>
  <si>
    <t>Апартаменты</t>
  </si>
  <si>
    <t>Общая стоимость апартаментов вместе с налогами и расходами на покупку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</si>
</sst>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#,##0\ [$€-1]"/>
  </numFmts>
  <fonts count="19"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color indexed="8"/>
      <name val="Calibri"/>
      <family val="2"/>
    </font>
    <font>
      <sz val="12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0" fontId="10" fillId="0" borderId="6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9" fontId="8" fillId="0" borderId="3" xfId="0" applyNumberFormat="1" applyFont="1" applyBorder="1" applyAlignment="1">
      <alignment horizontal="right" vertical="center"/>
    </xf>
    <xf numFmtId="9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165" fontId="2" fillId="0" borderId="1" xfId="0" applyNumberFormat="1" applyFont="1" applyBorder="1" applyAlignment="1">
      <alignment horizontal="right" vertical="center"/>
    </xf>
    <xf numFmtId="165" fontId="2" fillId="0" borderId="13" xfId="0" applyNumberFormat="1" applyFont="1" applyBorder="1" applyAlignment="1">
      <alignment vertical="center"/>
    </xf>
    <xf numFmtId="165" fontId="8" fillId="0" borderId="2" xfId="0" applyNumberFormat="1" applyFont="1" applyBorder="1" applyAlignment="1">
      <alignment horizontal="right" vertical="center"/>
    </xf>
    <xf numFmtId="165" fontId="8" fillId="0" borderId="3" xfId="0" applyNumberFormat="1" applyFont="1" applyBorder="1" applyAlignment="1">
      <alignment horizontal="right" vertical="center"/>
    </xf>
    <xf numFmtId="165" fontId="8" fillId="2" borderId="3" xfId="0" applyNumberFormat="1" applyFont="1" applyFill="1" applyBorder="1" applyAlignment="1">
      <alignment horizontal="right" vertical="center"/>
    </xf>
    <xf numFmtId="165" fontId="8" fillId="3" borderId="3" xfId="0" applyNumberFormat="1" applyFont="1" applyFill="1" applyBorder="1" applyAlignment="1">
      <alignment horizontal="right" vertical="center"/>
    </xf>
    <xf numFmtId="165" fontId="3" fillId="0" borderId="14" xfId="0" applyNumberFormat="1" applyFont="1" applyBorder="1" applyAlignment="1">
      <alignment horizontal="right" vertical="center"/>
    </xf>
    <xf numFmtId="165" fontId="4" fillId="0" borderId="14" xfId="0" applyNumberFormat="1" applyFont="1" applyBorder="1" applyAlignment="1">
      <alignment horizontal="right" vertical="center"/>
    </xf>
    <xf numFmtId="165" fontId="7" fillId="0" borderId="14" xfId="0" applyNumberFormat="1" applyFont="1" applyBorder="1" applyAlignment="1">
      <alignment horizontal="right" vertical="center"/>
    </xf>
    <xf numFmtId="165" fontId="7" fillId="0" borderId="15" xfId="0" applyNumberFormat="1" applyFont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5" fontId="3" fillId="0" borderId="15" xfId="0" applyNumberFormat="1" applyFont="1" applyBorder="1" applyAlignment="1">
      <alignment horizontal="right" vertical="center"/>
    </xf>
    <xf numFmtId="165" fontId="12" fillId="0" borderId="17" xfId="0" applyNumberFormat="1" applyFont="1" applyBorder="1" applyAlignment="1">
      <alignment horizontal="right" vertical="center"/>
    </xf>
    <xf numFmtId="165" fontId="0" fillId="0" borderId="5" xfId="0" applyNumberFormat="1" applyBorder="1" applyAlignment="1">
      <alignment horizontal="right" vertical="center"/>
    </xf>
    <xf numFmtId="165" fontId="7" fillId="0" borderId="15" xfId="0" applyNumberFormat="1" applyFont="1" applyBorder="1" applyAlignment="1">
      <alignment vertical="center"/>
    </xf>
    <xf numFmtId="165" fontId="8" fillId="4" borderId="3" xfId="0" applyNumberFormat="1" applyFont="1" applyFill="1" applyBorder="1" applyAlignment="1">
      <alignment horizontal="right" vertical="center"/>
    </xf>
    <xf numFmtId="165" fontId="8" fillId="5" borderId="3" xfId="0" applyNumberFormat="1" applyFont="1" applyFill="1" applyBorder="1" applyAlignment="1">
      <alignment horizontal="right" vertical="center"/>
    </xf>
    <xf numFmtId="165" fontId="12" fillId="0" borderId="3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165" fontId="15" fillId="0" borderId="4" xfId="0" applyNumberFormat="1" applyFont="1" applyBorder="1" applyAlignment="1">
      <alignment vertical="center"/>
    </xf>
    <xf numFmtId="9" fontId="4" fillId="0" borderId="4" xfId="0" applyNumberFormat="1" applyFont="1" applyBorder="1" applyAlignment="1">
      <alignment vertical="center"/>
    </xf>
    <xf numFmtId="165" fontId="6" fillId="0" borderId="4" xfId="0" applyNumberFormat="1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165" fontId="4" fillId="0" borderId="3" xfId="0" applyNumberFormat="1" applyFont="1" applyBorder="1" applyAlignment="1">
      <alignment horizontal="right" vertical="center"/>
    </xf>
    <xf numFmtId="0" fontId="0" fillId="0" borderId="19" xfId="0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165" fontId="6" fillId="0" borderId="20" xfId="0" applyNumberFormat="1" applyFont="1" applyBorder="1" applyAlignment="1">
      <alignment vertical="center"/>
    </xf>
    <xf numFmtId="0" fontId="17" fillId="6" borderId="21" xfId="0" applyFont="1" applyFill="1" applyBorder="1" applyAlignment="1">
      <alignment vertical="center"/>
    </xf>
    <xf numFmtId="0" fontId="18" fillId="6" borderId="22" xfId="0" applyFont="1" applyFill="1" applyBorder="1" applyAlignment="1">
      <alignment vertical="center"/>
    </xf>
    <xf numFmtId="0" fontId="18" fillId="6" borderId="23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0" fillId="0" borderId="8" xfId="0" applyBorder="1" applyAlignment="1"/>
    <xf numFmtId="0" fontId="4" fillId="6" borderId="23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14" xfId="0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7" fillId="0" borderId="27" xfId="0" applyFont="1" applyBorder="1" applyAlignment="1">
      <alignment vertical="center" wrapText="1"/>
    </xf>
    <xf numFmtId="0" fontId="7" fillId="0" borderId="26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4" fillId="0" borderId="25" xfId="0" applyFont="1" applyBorder="1" applyAlignment="1">
      <alignment vertical="center"/>
    </xf>
    <xf numFmtId="0" fontId="9" fillId="0" borderId="33" xfId="0" applyFont="1" applyBorder="1" applyAlignment="1">
      <alignment vertical="center" wrapText="1"/>
    </xf>
    <xf numFmtId="0" fontId="9" fillId="0" borderId="34" xfId="0" applyFont="1" applyBorder="1" applyAlignment="1">
      <alignment vertical="center" wrapText="1"/>
    </xf>
    <xf numFmtId="0" fontId="9" fillId="0" borderId="35" xfId="0" applyFont="1" applyBorder="1" applyAlignment="1">
      <alignment vertical="center" wrapText="1"/>
    </xf>
    <xf numFmtId="0" fontId="13" fillId="0" borderId="36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2" fillId="0" borderId="27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27" xfId="0" applyFont="1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38" xfId="0" applyBorder="1" applyAlignment="1">
      <alignment vertical="center" wrapText="1"/>
    </xf>
    <xf numFmtId="0" fontId="5" fillId="0" borderId="39" xfId="0" applyFont="1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165" fontId="7" fillId="0" borderId="25" xfId="0" applyNumberFormat="1" applyFont="1" applyBorder="1" applyAlignment="1">
      <alignment horizontal="right" vertical="center"/>
    </xf>
    <xf numFmtId="165" fontId="0" fillId="0" borderId="26" xfId="0" applyNumberFormat="1" applyBorder="1" applyAlignment="1">
      <alignment vertical="center"/>
    </xf>
    <xf numFmtId="165" fontId="0" fillId="0" borderId="14" xfId="0" applyNumberFormat="1" applyBorder="1" applyAlignment="1">
      <alignment vertical="center"/>
    </xf>
    <xf numFmtId="0" fontId="8" fillId="0" borderId="28" xfId="0" applyFont="1" applyBorder="1" applyAlignment="1">
      <alignment horizontal="center"/>
    </xf>
    <xf numFmtId="0" fontId="0" fillId="0" borderId="28" xfId="0" applyBorder="1" applyAlignment="1"/>
    <xf numFmtId="0" fontId="8" fillId="0" borderId="1" xfId="0" applyFont="1" applyBorder="1" applyAlignment="1">
      <alignment horizontal="center"/>
    </xf>
    <xf numFmtId="0" fontId="0" fillId="0" borderId="1" xfId="0" applyBorder="1" applyAlignment="1"/>
    <xf numFmtId="0" fontId="1" fillId="0" borderId="27" xfId="0" applyFont="1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25" xfId="0" applyFont="1" applyBorder="1" applyAlignment="1">
      <alignment vertical="center" wrapText="1"/>
    </xf>
    <xf numFmtId="0" fontId="3" fillId="0" borderId="27" xfId="0" applyFont="1" applyBorder="1" applyAlignment="1">
      <alignment vertical="center"/>
    </xf>
    <xf numFmtId="0" fontId="9" fillId="0" borderId="7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25" xfId="0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2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7" fillId="0" borderId="30" xfId="0" applyFont="1" applyBorder="1" applyAlignment="1">
      <alignment vertical="center" wrapText="1"/>
    </xf>
    <xf numFmtId="0" fontId="7" fillId="0" borderId="31" xfId="0" applyFont="1" applyBorder="1" applyAlignment="1">
      <alignment vertical="center" wrapText="1"/>
    </xf>
    <xf numFmtId="0" fontId="7" fillId="0" borderId="32" xfId="0" applyFont="1" applyBorder="1" applyAlignment="1">
      <alignment vertical="center" wrapText="1"/>
    </xf>
    <xf numFmtId="0" fontId="4" fillId="0" borderId="30" xfId="0" applyFont="1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8" fillId="0" borderId="25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3" fillId="0" borderId="27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17" fillId="6" borderId="29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8" fillId="0" borderId="30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8"/>
  <sheetViews>
    <sheetView tabSelected="1" showRuler="0" zoomScaleNormal="100" zoomScaleSheetLayoutView="75" zoomScalePageLayoutView="89" workbookViewId="0">
      <selection activeCell="A36" sqref="A36:D36"/>
    </sheetView>
  </sheetViews>
  <sheetFormatPr defaultColWidth="11.19921875" defaultRowHeight="15.6"/>
  <cols>
    <col min="1" max="1" width="11.59765625" style="1" customWidth="1"/>
    <col min="2" max="2" width="12.8984375" style="1" customWidth="1"/>
    <col min="3" max="3" width="7.796875" style="1" customWidth="1"/>
    <col min="4" max="4" width="8.8984375" style="1" customWidth="1"/>
    <col min="5" max="5" width="10.59765625" style="1" customWidth="1"/>
    <col min="6" max="6" width="15.5" style="1" customWidth="1"/>
    <col min="7" max="7" width="11.796875" style="1" customWidth="1"/>
    <col min="8" max="8" width="13.19921875" style="1" customWidth="1"/>
    <col min="9" max="9" width="8.796875" style="1" customWidth="1"/>
    <col min="10" max="10" width="8.5" style="1" customWidth="1"/>
    <col min="11" max="11" width="10" style="1" customWidth="1"/>
  </cols>
  <sheetData>
    <row r="1" spans="1:11" ht="16.8" thickTop="1" thickBot="1">
      <c r="A1" s="127" t="s">
        <v>47</v>
      </c>
      <c r="B1" s="128"/>
      <c r="C1" s="128"/>
      <c r="D1" s="128"/>
      <c r="E1" s="128"/>
      <c r="F1" s="128"/>
      <c r="G1" s="128"/>
      <c r="H1" s="128"/>
      <c r="I1" s="128"/>
      <c r="J1" s="128"/>
      <c r="K1" s="129"/>
    </row>
    <row r="2" spans="1:11" s="10" customFormat="1" ht="16.2" thickTop="1">
      <c r="A2" s="132" t="s">
        <v>48</v>
      </c>
      <c r="B2" s="133"/>
      <c r="C2" s="133"/>
      <c r="D2" s="74"/>
      <c r="E2" s="74"/>
      <c r="F2" s="76"/>
      <c r="G2" s="71" t="s">
        <v>49</v>
      </c>
      <c r="H2" s="72"/>
      <c r="I2" s="72"/>
      <c r="J2" s="72"/>
      <c r="K2" s="73"/>
    </row>
    <row r="3" spans="1:11" s="3" customFormat="1" ht="28.8" customHeight="1">
      <c r="A3" s="29" t="s">
        <v>50</v>
      </c>
      <c r="B3" s="12" t="s">
        <v>0</v>
      </c>
      <c r="C3" s="126" t="s">
        <v>39</v>
      </c>
      <c r="D3" s="119"/>
      <c r="E3" s="69" t="s">
        <v>38</v>
      </c>
      <c r="F3" s="75"/>
      <c r="G3" s="19" t="str">
        <f t="shared" ref="G3:I4" si="0">A3</f>
        <v>Апартаменты</v>
      </c>
      <c r="H3" s="14" t="str">
        <f t="shared" si="0"/>
        <v>Цена</v>
      </c>
      <c r="I3" s="118" t="str">
        <f t="shared" si="0"/>
        <v>Налоги и расходы на покупку</v>
      </c>
      <c r="J3" s="119"/>
      <c r="K3" s="42"/>
    </row>
    <row r="4" spans="1:11" s="3" customFormat="1" ht="15.45" customHeight="1" thickBot="1">
      <c r="A4" s="62" t="s">
        <v>37</v>
      </c>
      <c r="B4" s="63">
        <v>179900</v>
      </c>
      <c r="C4" s="64">
        <v>0.14000000000000001</v>
      </c>
      <c r="D4" s="65">
        <f>B4*C4</f>
        <v>25186.000000000004</v>
      </c>
      <c r="E4" s="70">
        <f>B4*40%</f>
        <v>71960</v>
      </c>
      <c r="F4" s="75"/>
      <c r="G4" s="66" t="str">
        <f t="shared" si="0"/>
        <v>2 спальни</v>
      </c>
      <c r="H4" s="63">
        <f t="shared" si="0"/>
        <v>179900</v>
      </c>
      <c r="I4" s="64">
        <f t="shared" si="0"/>
        <v>0.14000000000000001</v>
      </c>
      <c r="J4" s="65">
        <f>H4*I4</f>
        <v>25186.000000000004</v>
      </c>
      <c r="K4" s="43"/>
    </row>
    <row r="5" spans="1:11" s="3" customFormat="1" ht="35.4" customHeight="1" thickBot="1">
      <c r="A5" s="134" t="s">
        <v>40</v>
      </c>
      <c r="B5" s="124"/>
      <c r="C5" s="124"/>
      <c r="D5" s="125"/>
      <c r="E5" s="44">
        <f>E4+D4</f>
        <v>97146</v>
      </c>
      <c r="F5" s="68"/>
      <c r="G5" s="123" t="s">
        <v>41</v>
      </c>
      <c r="H5" s="124"/>
      <c r="I5" s="124"/>
      <c r="J5" s="125"/>
      <c r="K5" s="44">
        <f>H4+J4</f>
        <v>205086</v>
      </c>
    </row>
    <row r="6" spans="1:11" s="3" customFormat="1" ht="30" customHeight="1" thickBot="1">
      <c r="A6" s="120" t="s">
        <v>51</v>
      </c>
      <c r="B6" s="121"/>
      <c r="C6" s="121"/>
      <c r="D6" s="122"/>
      <c r="E6" s="45">
        <f>B4+D4</f>
        <v>205086</v>
      </c>
      <c r="G6" s="120" t="str">
        <f>A6</f>
        <v>Общая стоимость апартаментов вместе с налогами и расходами на покупку</v>
      </c>
      <c r="H6" s="121"/>
      <c r="I6" s="121"/>
      <c r="J6" s="122"/>
      <c r="K6" s="45">
        <f>H4+J4</f>
        <v>205086</v>
      </c>
    </row>
    <row r="7" spans="1:11" s="3" customFormat="1" ht="15" thickBot="1">
      <c r="A7" s="104" t="s">
        <v>2</v>
      </c>
      <c r="B7" s="106" t="s">
        <v>3</v>
      </c>
      <c r="C7" s="131" t="s">
        <v>1</v>
      </c>
      <c r="D7" s="131"/>
      <c r="E7" s="131"/>
      <c r="F7" s="30"/>
      <c r="G7" s="104" t="str">
        <f>A7</f>
        <v>месяцы</v>
      </c>
      <c r="H7" s="106" t="str">
        <f>B7</f>
        <v>дни</v>
      </c>
      <c r="I7" s="100" t="str">
        <f>C7</f>
        <v>стоимость аренды, евро</v>
      </c>
      <c r="J7" s="100"/>
      <c r="K7" s="100"/>
    </row>
    <row r="8" spans="1:11" s="3" customFormat="1" ht="15" thickBot="1">
      <c r="A8" s="105"/>
      <c r="B8" s="107"/>
      <c r="C8" s="4" t="s">
        <v>33</v>
      </c>
      <c r="D8" s="4" t="s">
        <v>4</v>
      </c>
      <c r="E8" s="4" t="s">
        <v>5</v>
      </c>
      <c r="F8" s="31"/>
      <c r="G8" s="105"/>
      <c r="H8" s="107"/>
      <c r="I8" s="4" t="str">
        <f>C8</f>
        <v>за сутки</v>
      </c>
      <c r="J8" s="4" t="str">
        <f>D8</f>
        <v>за неделю</v>
      </c>
      <c r="K8" s="4" t="str">
        <f>E8</f>
        <v>за месяц</v>
      </c>
    </row>
    <row r="9" spans="1:11" s="3" customFormat="1" ht="14.4">
      <c r="A9" s="21" t="s">
        <v>6</v>
      </c>
      <c r="B9" s="5">
        <v>31</v>
      </c>
      <c r="C9" s="46">
        <v>100</v>
      </c>
      <c r="D9" s="46">
        <f t="shared" ref="D9:D20" si="1">C9*7</f>
        <v>700</v>
      </c>
      <c r="E9" s="46">
        <f>B9*C9</f>
        <v>3100</v>
      </c>
      <c r="F9" s="32"/>
      <c r="G9" s="21" t="str">
        <f t="shared" ref="G9:G20" si="2">A9</f>
        <v>январь</v>
      </c>
      <c r="H9" s="5">
        <f t="shared" ref="H9:H20" si="3">B9</f>
        <v>31</v>
      </c>
      <c r="I9" s="46">
        <f>C9</f>
        <v>100</v>
      </c>
      <c r="J9" s="46">
        <f>I9*7</f>
        <v>700</v>
      </c>
      <c r="K9" s="46">
        <f>H9*I9</f>
        <v>3100</v>
      </c>
    </row>
    <row r="10" spans="1:11" s="3" customFormat="1" ht="14.4">
      <c r="A10" s="22" t="s">
        <v>7</v>
      </c>
      <c r="B10" s="7">
        <v>28</v>
      </c>
      <c r="C10" s="47">
        <v>100</v>
      </c>
      <c r="D10" s="47">
        <f t="shared" si="1"/>
        <v>700</v>
      </c>
      <c r="E10" s="47">
        <f t="shared" ref="E10:E20" si="4">B10*C10</f>
        <v>2800</v>
      </c>
      <c r="F10" s="32"/>
      <c r="G10" s="22" t="str">
        <f t="shared" si="2"/>
        <v>февраль</v>
      </c>
      <c r="H10" s="7">
        <f t="shared" si="3"/>
        <v>28</v>
      </c>
      <c r="I10" s="47">
        <f t="shared" ref="I10:I20" si="5">C10</f>
        <v>100</v>
      </c>
      <c r="J10" s="47">
        <f t="shared" ref="J10:J20" si="6">I10*7</f>
        <v>700</v>
      </c>
      <c r="K10" s="47">
        <f t="shared" ref="K10:K20" si="7">H10*I10</f>
        <v>2800</v>
      </c>
    </row>
    <row r="11" spans="1:11" s="3" customFormat="1" ht="14.4">
      <c r="A11" s="22" t="s">
        <v>8</v>
      </c>
      <c r="B11" s="7">
        <v>31</v>
      </c>
      <c r="C11" s="47">
        <v>110</v>
      </c>
      <c r="D11" s="47">
        <f t="shared" si="1"/>
        <v>770</v>
      </c>
      <c r="E11" s="47">
        <f t="shared" si="4"/>
        <v>3410</v>
      </c>
      <c r="F11" s="32"/>
      <c r="G11" s="22" t="str">
        <f t="shared" si="2"/>
        <v>март</v>
      </c>
      <c r="H11" s="7">
        <f t="shared" si="3"/>
        <v>31</v>
      </c>
      <c r="I11" s="47">
        <f t="shared" si="5"/>
        <v>110</v>
      </c>
      <c r="J11" s="47">
        <f t="shared" si="6"/>
        <v>770</v>
      </c>
      <c r="K11" s="47">
        <f t="shared" si="7"/>
        <v>3410</v>
      </c>
    </row>
    <row r="12" spans="1:11" s="3" customFormat="1" ht="14.4">
      <c r="A12" s="23" t="s">
        <v>9</v>
      </c>
      <c r="B12" s="8">
        <v>30</v>
      </c>
      <c r="C12" s="48">
        <v>120</v>
      </c>
      <c r="D12" s="47">
        <f t="shared" si="1"/>
        <v>840</v>
      </c>
      <c r="E12" s="47">
        <f t="shared" si="4"/>
        <v>3600</v>
      </c>
      <c r="F12" s="32"/>
      <c r="G12" s="23" t="str">
        <f t="shared" si="2"/>
        <v>апрель</v>
      </c>
      <c r="H12" s="8">
        <f t="shared" si="3"/>
        <v>30</v>
      </c>
      <c r="I12" s="59">
        <f t="shared" si="5"/>
        <v>120</v>
      </c>
      <c r="J12" s="47">
        <f t="shared" si="6"/>
        <v>840</v>
      </c>
      <c r="K12" s="47">
        <f t="shared" si="7"/>
        <v>3600</v>
      </c>
    </row>
    <row r="13" spans="1:11" s="3" customFormat="1" ht="14.4">
      <c r="A13" s="23" t="s">
        <v>10</v>
      </c>
      <c r="B13" s="8">
        <v>31</v>
      </c>
      <c r="C13" s="48">
        <v>140</v>
      </c>
      <c r="D13" s="47">
        <f t="shared" si="1"/>
        <v>980</v>
      </c>
      <c r="E13" s="47">
        <f t="shared" si="4"/>
        <v>4340</v>
      </c>
      <c r="F13" s="32"/>
      <c r="G13" s="23" t="str">
        <f t="shared" si="2"/>
        <v>май</v>
      </c>
      <c r="H13" s="8">
        <f t="shared" si="3"/>
        <v>31</v>
      </c>
      <c r="I13" s="59">
        <f t="shared" si="5"/>
        <v>140</v>
      </c>
      <c r="J13" s="47">
        <f t="shared" si="6"/>
        <v>980</v>
      </c>
      <c r="K13" s="47">
        <f t="shared" si="7"/>
        <v>4340</v>
      </c>
    </row>
    <row r="14" spans="1:11" s="3" customFormat="1" ht="14.4">
      <c r="A14" s="24" t="s">
        <v>11</v>
      </c>
      <c r="B14" s="9">
        <v>30</v>
      </c>
      <c r="C14" s="49">
        <v>160</v>
      </c>
      <c r="D14" s="47">
        <f t="shared" si="1"/>
        <v>1120</v>
      </c>
      <c r="E14" s="47">
        <f t="shared" si="4"/>
        <v>4800</v>
      </c>
      <c r="F14" s="32"/>
      <c r="G14" s="24" t="str">
        <f t="shared" si="2"/>
        <v>июнь</v>
      </c>
      <c r="H14" s="9">
        <f t="shared" si="3"/>
        <v>30</v>
      </c>
      <c r="I14" s="60">
        <f t="shared" si="5"/>
        <v>160</v>
      </c>
      <c r="J14" s="47">
        <f t="shared" si="6"/>
        <v>1120</v>
      </c>
      <c r="K14" s="47">
        <f t="shared" si="7"/>
        <v>4800</v>
      </c>
    </row>
    <row r="15" spans="1:11" s="3" customFormat="1" ht="14.4">
      <c r="A15" s="24" t="s">
        <v>12</v>
      </c>
      <c r="B15" s="9">
        <v>31</v>
      </c>
      <c r="C15" s="49">
        <v>170</v>
      </c>
      <c r="D15" s="47">
        <f t="shared" si="1"/>
        <v>1190</v>
      </c>
      <c r="E15" s="47">
        <f t="shared" si="4"/>
        <v>5270</v>
      </c>
      <c r="F15" s="32"/>
      <c r="G15" s="24" t="str">
        <f t="shared" si="2"/>
        <v>июль</v>
      </c>
      <c r="H15" s="9">
        <f t="shared" si="3"/>
        <v>31</v>
      </c>
      <c r="I15" s="60">
        <f t="shared" si="5"/>
        <v>170</v>
      </c>
      <c r="J15" s="47">
        <f t="shared" si="6"/>
        <v>1190</v>
      </c>
      <c r="K15" s="47">
        <f t="shared" si="7"/>
        <v>5270</v>
      </c>
    </row>
    <row r="16" spans="1:11" s="3" customFormat="1" ht="14.4">
      <c r="A16" s="24" t="s">
        <v>13</v>
      </c>
      <c r="B16" s="9">
        <v>31</v>
      </c>
      <c r="C16" s="49">
        <v>170</v>
      </c>
      <c r="D16" s="47">
        <f t="shared" si="1"/>
        <v>1190</v>
      </c>
      <c r="E16" s="47">
        <f t="shared" si="4"/>
        <v>5270</v>
      </c>
      <c r="F16" s="32"/>
      <c r="G16" s="24" t="str">
        <f t="shared" si="2"/>
        <v>август</v>
      </c>
      <c r="H16" s="9">
        <f t="shared" si="3"/>
        <v>31</v>
      </c>
      <c r="I16" s="60">
        <f t="shared" si="5"/>
        <v>170</v>
      </c>
      <c r="J16" s="47">
        <f t="shared" si="6"/>
        <v>1190</v>
      </c>
      <c r="K16" s="47">
        <f t="shared" si="7"/>
        <v>5270</v>
      </c>
    </row>
    <row r="17" spans="1:11" s="3" customFormat="1" ht="14.4">
      <c r="A17" s="23" t="s">
        <v>14</v>
      </c>
      <c r="B17" s="8">
        <v>30</v>
      </c>
      <c r="C17" s="48">
        <v>160</v>
      </c>
      <c r="D17" s="47">
        <f t="shared" si="1"/>
        <v>1120</v>
      </c>
      <c r="E17" s="47">
        <f t="shared" si="4"/>
        <v>4800</v>
      </c>
      <c r="F17" s="32"/>
      <c r="G17" s="23" t="str">
        <f t="shared" si="2"/>
        <v>сентябрь</v>
      </c>
      <c r="H17" s="8">
        <f t="shared" si="3"/>
        <v>30</v>
      </c>
      <c r="I17" s="59">
        <f t="shared" si="5"/>
        <v>160</v>
      </c>
      <c r="J17" s="47">
        <f t="shared" si="6"/>
        <v>1120</v>
      </c>
      <c r="K17" s="47">
        <f t="shared" si="7"/>
        <v>4800</v>
      </c>
    </row>
    <row r="18" spans="1:11" s="3" customFormat="1" ht="14.4">
      <c r="A18" s="23" t="s">
        <v>15</v>
      </c>
      <c r="B18" s="8">
        <v>31</v>
      </c>
      <c r="C18" s="48">
        <v>150</v>
      </c>
      <c r="D18" s="47">
        <f t="shared" si="1"/>
        <v>1050</v>
      </c>
      <c r="E18" s="47">
        <f t="shared" si="4"/>
        <v>4650</v>
      </c>
      <c r="F18" s="32"/>
      <c r="G18" s="23" t="str">
        <f t="shared" si="2"/>
        <v>октябрь</v>
      </c>
      <c r="H18" s="8">
        <f t="shared" si="3"/>
        <v>31</v>
      </c>
      <c r="I18" s="59">
        <f t="shared" si="5"/>
        <v>150</v>
      </c>
      <c r="J18" s="47">
        <f t="shared" si="6"/>
        <v>1050</v>
      </c>
      <c r="K18" s="47">
        <f t="shared" si="7"/>
        <v>4650</v>
      </c>
    </row>
    <row r="19" spans="1:11" s="3" customFormat="1" ht="14.4">
      <c r="A19" s="22" t="s">
        <v>16</v>
      </c>
      <c r="B19" s="7">
        <v>30</v>
      </c>
      <c r="C19" s="47">
        <v>130</v>
      </c>
      <c r="D19" s="47">
        <f t="shared" si="1"/>
        <v>910</v>
      </c>
      <c r="E19" s="47">
        <f t="shared" si="4"/>
        <v>3900</v>
      </c>
      <c r="F19" s="32"/>
      <c r="G19" s="22" t="str">
        <f t="shared" si="2"/>
        <v>ноябрь</v>
      </c>
      <c r="H19" s="7">
        <f t="shared" si="3"/>
        <v>30</v>
      </c>
      <c r="I19" s="47">
        <f t="shared" si="5"/>
        <v>130</v>
      </c>
      <c r="J19" s="47">
        <f t="shared" si="6"/>
        <v>910</v>
      </c>
      <c r="K19" s="47">
        <f t="shared" si="7"/>
        <v>3900</v>
      </c>
    </row>
    <row r="20" spans="1:11" s="3" customFormat="1" ht="14.4">
      <c r="A20" s="22" t="s">
        <v>17</v>
      </c>
      <c r="B20" s="7">
        <v>31</v>
      </c>
      <c r="C20" s="47">
        <v>100</v>
      </c>
      <c r="D20" s="47">
        <f t="shared" si="1"/>
        <v>700</v>
      </c>
      <c r="E20" s="47">
        <f t="shared" si="4"/>
        <v>3100</v>
      </c>
      <c r="F20" s="32"/>
      <c r="G20" s="22" t="str">
        <f t="shared" si="2"/>
        <v>декабрь</v>
      </c>
      <c r="H20" s="7">
        <f t="shared" si="3"/>
        <v>31</v>
      </c>
      <c r="I20" s="47">
        <f t="shared" si="5"/>
        <v>100</v>
      </c>
      <c r="J20" s="47">
        <f t="shared" si="6"/>
        <v>700</v>
      </c>
      <c r="K20" s="47">
        <f t="shared" si="7"/>
        <v>3100</v>
      </c>
    </row>
    <row r="21" spans="1:11" s="3" customFormat="1">
      <c r="A21" s="130">
        <f>SUM(B9:B20)</f>
        <v>365</v>
      </c>
      <c r="B21" s="79"/>
      <c r="C21" s="101">
        <f>SUM(E9:E20)</f>
        <v>49040</v>
      </c>
      <c r="D21" s="102"/>
      <c r="E21" s="103"/>
      <c r="F21" s="33"/>
      <c r="G21" s="130">
        <f>SUM(H9:H20)</f>
        <v>365</v>
      </c>
      <c r="H21" s="79"/>
      <c r="I21" s="101">
        <f>SUM(K9:K20)</f>
        <v>49040</v>
      </c>
      <c r="J21" s="102"/>
      <c r="K21" s="103"/>
    </row>
    <row r="22" spans="1:11" s="3" customFormat="1" ht="14.4">
      <c r="A22" s="25" t="s">
        <v>27</v>
      </c>
      <c r="B22" s="6" t="s">
        <v>18</v>
      </c>
      <c r="C22" s="39">
        <v>0.8</v>
      </c>
      <c r="D22" s="7">
        <v>0.8</v>
      </c>
      <c r="E22" s="50">
        <f>C21*D22</f>
        <v>39232</v>
      </c>
      <c r="F22" s="34"/>
      <c r="G22" s="25" t="str">
        <f>A22</f>
        <v>ДОХОД1</v>
      </c>
      <c r="H22" s="6" t="str">
        <f>B22</f>
        <v>заполняемость</v>
      </c>
      <c r="I22" s="39">
        <f>C22</f>
        <v>0.8</v>
      </c>
      <c r="J22" s="7">
        <f>D22</f>
        <v>0.8</v>
      </c>
      <c r="K22" s="50">
        <f>I21*J22</f>
        <v>39232</v>
      </c>
    </row>
    <row r="23" spans="1:11" s="3" customFormat="1">
      <c r="A23" s="116" t="s">
        <v>19</v>
      </c>
      <c r="B23" s="117"/>
      <c r="C23" s="40">
        <v>0.2</v>
      </c>
      <c r="D23" s="41">
        <v>0.2</v>
      </c>
      <c r="E23" s="51">
        <f>E22*D23</f>
        <v>7846.4000000000005</v>
      </c>
      <c r="F23" s="35"/>
      <c r="G23" s="108" t="str">
        <f>A23</f>
        <v>управление, реклама</v>
      </c>
      <c r="H23" s="79"/>
      <c r="I23" s="40">
        <f>C23</f>
        <v>0.2</v>
      </c>
      <c r="J23" s="41">
        <f>D23</f>
        <v>0.2</v>
      </c>
      <c r="K23" s="51">
        <f>K22*J23</f>
        <v>7846.4000000000005</v>
      </c>
    </row>
    <row r="24" spans="1:11" s="3" customFormat="1" ht="14.4">
      <c r="A24" s="36" t="s">
        <v>20</v>
      </c>
      <c r="B24" s="11" t="s">
        <v>21</v>
      </c>
      <c r="C24" s="67">
        <v>100</v>
      </c>
      <c r="D24" s="41">
        <v>12</v>
      </c>
      <c r="E24" s="51">
        <f>C24*D24</f>
        <v>1200</v>
      </c>
      <c r="F24" s="35"/>
      <c r="G24" s="26" t="str">
        <f t="shared" ref="G24:G29" si="8">A24</f>
        <v>эл/вода</v>
      </c>
      <c r="H24" s="11" t="str">
        <f>B24</f>
        <v>в месяц</v>
      </c>
      <c r="I24" s="67">
        <f>C24</f>
        <v>100</v>
      </c>
      <c r="J24" s="41">
        <f>D24</f>
        <v>12</v>
      </c>
      <c r="K24" s="51">
        <f>I24*J24</f>
        <v>1200</v>
      </c>
    </row>
    <row r="25" spans="1:11" s="3" customFormat="1">
      <c r="A25" s="36" t="s">
        <v>22</v>
      </c>
      <c r="B25" s="85" t="s">
        <v>26</v>
      </c>
      <c r="C25" s="78"/>
      <c r="D25" s="79"/>
      <c r="E25" s="51">
        <v>700</v>
      </c>
      <c r="F25" s="35"/>
      <c r="G25" s="26" t="str">
        <f t="shared" si="8"/>
        <v>налог</v>
      </c>
      <c r="H25" s="85" t="str">
        <f>B25</f>
        <v>в год</v>
      </c>
      <c r="I25" s="78"/>
      <c r="J25" s="79"/>
      <c r="K25" s="51">
        <f>E25</f>
        <v>700</v>
      </c>
    </row>
    <row r="26" spans="1:11" s="3" customFormat="1" ht="28.8">
      <c r="A26" s="37" t="s">
        <v>34</v>
      </c>
      <c r="B26" s="11" t="s">
        <v>21</v>
      </c>
      <c r="C26" s="67">
        <v>90</v>
      </c>
      <c r="D26" s="41">
        <v>12</v>
      </c>
      <c r="E26" s="51">
        <f>C26*D26</f>
        <v>1080</v>
      </c>
      <c r="F26" s="35"/>
      <c r="G26" s="27" t="str">
        <f t="shared" si="8"/>
        <v>комунидад+ интернет</v>
      </c>
      <c r="H26" s="11" t="str">
        <f>B26</f>
        <v>в месяц</v>
      </c>
      <c r="I26" s="67">
        <f>C26</f>
        <v>90</v>
      </c>
      <c r="J26" s="41">
        <f>D26</f>
        <v>12</v>
      </c>
      <c r="K26" s="51">
        <f>I26*J26</f>
        <v>1080</v>
      </c>
    </row>
    <row r="27" spans="1:11" s="3" customFormat="1">
      <c r="A27" s="36" t="s">
        <v>32</v>
      </c>
      <c r="B27" s="85" t="s">
        <v>26</v>
      </c>
      <c r="C27" s="78"/>
      <c r="D27" s="79"/>
      <c r="E27" s="51">
        <v>250</v>
      </c>
      <c r="F27" s="35"/>
      <c r="G27" s="26" t="str">
        <f t="shared" si="8"/>
        <v>страховка</v>
      </c>
      <c r="H27" s="85" t="str">
        <f>B27</f>
        <v>в год</v>
      </c>
      <c r="I27" s="78"/>
      <c r="J27" s="79"/>
      <c r="K27" s="51">
        <f>E27</f>
        <v>250</v>
      </c>
    </row>
    <row r="28" spans="1:11" s="3" customFormat="1" ht="28.8">
      <c r="A28" s="37" t="s">
        <v>28</v>
      </c>
      <c r="B28" s="85" t="s">
        <v>26</v>
      </c>
      <c r="C28" s="78"/>
      <c r="D28" s="79"/>
      <c r="E28" s="52">
        <f>SUM(E23:E27)</f>
        <v>11076.400000000001</v>
      </c>
      <c r="F28" s="33"/>
      <c r="G28" s="27" t="str">
        <f t="shared" si="8"/>
        <v>Итого расходы</v>
      </c>
      <c r="H28" s="85" t="str">
        <f>B28</f>
        <v>в год</v>
      </c>
      <c r="I28" s="78"/>
      <c r="J28" s="79"/>
      <c r="K28" s="50">
        <f>SUM(K23:K27)</f>
        <v>11076.400000000001</v>
      </c>
    </row>
    <row r="29" spans="1:11" s="3" customFormat="1" ht="16.2" thickBot="1">
      <c r="A29" s="112" t="s">
        <v>29</v>
      </c>
      <c r="B29" s="78"/>
      <c r="C29" s="78"/>
      <c r="D29" s="79"/>
      <c r="E29" s="53">
        <f>E22-E28</f>
        <v>28155.599999999999</v>
      </c>
      <c r="F29" s="33"/>
      <c r="G29" s="112" t="str">
        <f t="shared" si="8"/>
        <v>ДОХОД2</v>
      </c>
      <c r="H29" s="78"/>
      <c r="I29" s="78"/>
      <c r="J29" s="79"/>
      <c r="K29" s="53">
        <f>K22-K28</f>
        <v>28155.599999999999</v>
      </c>
    </row>
    <row r="30" spans="1:11" s="2" customFormat="1" ht="30.6" customHeight="1" thickTop="1" thickBot="1">
      <c r="A30" s="113" t="s">
        <v>42</v>
      </c>
      <c r="B30" s="114"/>
      <c r="C30" s="114"/>
      <c r="D30" s="115"/>
      <c r="E30" s="18">
        <f>E29*100%/E5</f>
        <v>0.28982768204558085</v>
      </c>
      <c r="F30" s="34"/>
      <c r="G30" s="109" t="s">
        <v>36</v>
      </c>
      <c r="H30" s="110"/>
      <c r="I30" s="110"/>
      <c r="J30" s="111"/>
      <c r="K30" s="18">
        <f>K29*100%/K5</f>
        <v>0.13728679675843303</v>
      </c>
    </row>
    <row r="31" spans="1:11" s="2" customFormat="1" ht="15" thickTop="1">
      <c r="A31" s="80" t="s">
        <v>22</v>
      </c>
      <c r="B31" s="81"/>
      <c r="C31" s="13">
        <v>0.24</v>
      </c>
      <c r="D31" s="14">
        <v>0.24</v>
      </c>
      <c r="E31" s="54">
        <f>E22*D31</f>
        <v>9415.68</v>
      </c>
      <c r="F31" s="35"/>
      <c r="G31" s="80" t="str">
        <f>A31</f>
        <v>налог</v>
      </c>
      <c r="H31" s="81"/>
      <c r="I31" s="13">
        <f>C31</f>
        <v>0.24</v>
      </c>
      <c r="J31" s="14">
        <f>D31</f>
        <v>0.24</v>
      </c>
      <c r="K31" s="54">
        <f>K22*J31</f>
        <v>9415.68</v>
      </c>
    </row>
    <row r="32" spans="1:11" s="2" customFormat="1" ht="16.2" thickBot="1">
      <c r="A32" s="77" t="s">
        <v>30</v>
      </c>
      <c r="B32" s="78"/>
      <c r="C32" s="78"/>
      <c r="D32" s="79"/>
      <c r="E32" s="55">
        <f>E29-E31</f>
        <v>18739.919999999998</v>
      </c>
      <c r="F32" s="34"/>
      <c r="G32" s="77" t="s">
        <v>31</v>
      </c>
      <c r="H32" s="78"/>
      <c r="I32" s="78"/>
      <c r="J32" s="79"/>
      <c r="K32" s="55">
        <f>K29-K31</f>
        <v>18739.919999999998</v>
      </c>
    </row>
    <row r="33" spans="1:11" s="2" customFormat="1" ht="28.2" customHeight="1" thickTop="1" thickBot="1">
      <c r="A33" s="94" t="s">
        <v>35</v>
      </c>
      <c r="B33" s="95"/>
      <c r="C33" s="95"/>
      <c r="D33" s="96"/>
      <c r="E33" s="18">
        <f>E32*100%/E5</f>
        <v>0.19290470014205421</v>
      </c>
      <c r="F33" s="28"/>
      <c r="G33" s="97" t="s">
        <v>35</v>
      </c>
      <c r="H33" s="98"/>
      <c r="I33" s="98"/>
      <c r="J33" s="99"/>
      <c r="K33" s="18">
        <f>K32*100%/K5</f>
        <v>9.1375910593604628E-2</v>
      </c>
    </row>
    <row r="34" spans="1:11" s="2" customFormat="1" ht="69.599999999999994" customHeight="1" thickTop="1">
      <c r="A34" s="92" t="s">
        <v>43</v>
      </c>
      <c r="B34" s="93"/>
      <c r="C34" s="15" t="s">
        <v>25</v>
      </c>
      <c r="D34" s="16">
        <v>3.2000000000000001E-2</v>
      </c>
      <c r="E34" s="56">
        <f>C35*12</f>
        <v>7314</v>
      </c>
      <c r="F34" s="89" t="s">
        <v>23</v>
      </c>
    </row>
    <row r="35" spans="1:11" s="2" customFormat="1">
      <c r="A35" s="91" t="s">
        <v>44</v>
      </c>
      <c r="B35" s="79"/>
      <c r="C35" s="61">
        <v>609.5</v>
      </c>
      <c r="D35" s="17"/>
      <c r="E35" s="57"/>
      <c r="F35" s="90"/>
    </row>
    <row r="36" spans="1:11" s="3" customFormat="1" ht="30" customHeight="1" thickBot="1">
      <c r="A36" s="82" t="s">
        <v>45</v>
      </c>
      <c r="B36" s="83"/>
      <c r="C36" s="83"/>
      <c r="D36" s="84"/>
      <c r="E36" s="58">
        <f>E32-E34</f>
        <v>11425.919999999998</v>
      </c>
      <c r="F36" s="20"/>
    </row>
    <row r="37" spans="1:11" s="2" customFormat="1" ht="28.2" customHeight="1" thickTop="1" thickBot="1">
      <c r="A37" s="86" t="s">
        <v>46</v>
      </c>
      <c r="B37" s="87"/>
      <c r="C37" s="87"/>
      <c r="D37" s="88"/>
      <c r="E37" s="18">
        <f>E36*100%/E5</f>
        <v>0.11761595948366374</v>
      </c>
      <c r="F37" s="38" t="s">
        <v>24</v>
      </c>
    </row>
    <row r="38" spans="1:11" ht="16.2" thickTop="1"/>
  </sheetData>
  <mergeCells count="41">
    <mergeCell ref="A1:K1"/>
    <mergeCell ref="B25:D25"/>
    <mergeCell ref="A21:B21"/>
    <mergeCell ref="G21:H21"/>
    <mergeCell ref="G7:G8"/>
    <mergeCell ref="C7:E7"/>
    <mergeCell ref="H25:J25"/>
    <mergeCell ref="A2:C2"/>
    <mergeCell ref="A5:D5"/>
    <mergeCell ref="I3:J3"/>
    <mergeCell ref="A6:D6"/>
    <mergeCell ref="G5:J5"/>
    <mergeCell ref="C3:D3"/>
    <mergeCell ref="G6:J6"/>
    <mergeCell ref="H7:H8"/>
    <mergeCell ref="A30:D30"/>
    <mergeCell ref="B27:D27"/>
    <mergeCell ref="B28:D28"/>
    <mergeCell ref="A29:D29"/>
    <mergeCell ref="H27:J27"/>
    <mergeCell ref="A23:B23"/>
    <mergeCell ref="G33:J33"/>
    <mergeCell ref="G32:J32"/>
    <mergeCell ref="I7:K7"/>
    <mergeCell ref="I21:K21"/>
    <mergeCell ref="A7:A8"/>
    <mergeCell ref="B7:B8"/>
    <mergeCell ref="C21:E21"/>
    <mergeCell ref="G23:H23"/>
    <mergeCell ref="G30:J30"/>
    <mergeCell ref="G29:J29"/>
    <mergeCell ref="A32:D32"/>
    <mergeCell ref="A31:B31"/>
    <mergeCell ref="A36:D36"/>
    <mergeCell ref="H28:J28"/>
    <mergeCell ref="A37:D37"/>
    <mergeCell ref="F34:F35"/>
    <mergeCell ref="G31:H31"/>
    <mergeCell ref="A35:B35"/>
    <mergeCell ref="A34:B34"/>
    <mergeCell ref="A33:D33"/>
  </mergeCells>
  <phoneticPr fontId="11" type="noConversion"/>
  <pageMargins left="0.51181102362204722" right="0.51181102362204722" top="0.55118110236220474" bottom="0.35433070866141736" header="0" footer="0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2021-01-25T12:41:38Z</cp:lastPrinted>
  <dcterms:created xsi:type="dcterms:W3CDTF">2017-08-11T15:08:53Z</dcterms:created>
  <dcterms:modified xsi:type="dcterms:W3CDTF">2021-02-05T09:13:56Z</dcterms:modified>
</cp:coreProperties>
</file>