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0008" yWindow="-14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30"/>
  <c r="E22"/>
  <c r="E23"/>
  <c r="E25"/>
  <c r="E27"/>
  <c r="E28"/>
  <c r="I4"/>
  <c r="K4"/>
  <c r="J3"/>
  <c r="L4"/>
  <c r="N5"/>
  <c r="M5"/>
  <c r="D4"/>
  <c r="E4"/>
  <c r="F5"/>
  <c r="E5"/>
  <c r="J2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3"/>
  <c r="I2"/>
  <c r="L22"/>
  <c r="M22"/>
  <c r="K23"/>
  <c r="L23"/>
  <c r="M23"/>
  <c r="K25"/>
  <c r="L25"/>
  <c r="M25"/>
  <c r="M27"/>
  <c r="M28"/>
  <c r="M31"/>
  <c r="M32"/>
  <c r="M29"/>
  <c r="E31"/>
  <c r="E33"/>
  <c r="E3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<sst xmlns="http://schemas.openxmlformats.org/spreadsheetml/2006/main" count="60" uniqueCount="55">
  <si>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</si>
  <si>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</si>
  <si>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</si>
  <si>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</si>
  <si>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</si>
  <si>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</si>
  <si>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</si>
  <si>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</si>
  <si>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</si>
  <si>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</si>
  <si>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</si>
  <si>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</si>
  <si>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</si>
  <si>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</si>
  <si>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</si>
  <si>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</si>
  <si>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</si>
  <si>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</si>
  <si>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</si>
  <si>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</si>
  <si>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</si>
  <si>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</si>
  <si>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</si>
  <si>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</si>
  <si>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</si>
  <si>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</si>
  <si>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</si>
  <si>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</si>
  <si>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</si>
  <si>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</si>
  <si>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</si>
  <si>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</si>
  <si>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</si>
  <si>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</si>
  <si>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</si>
  <si>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</si>
  <si>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Затраты на покупку 53%</t>
  </si>
  <si>
    <t>С кредитом 60%</t>
  </si>
  <si>
    <t>апартаменты стоимостью, евро с налогами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</si>
  <si>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</si>
  <si>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</si>
  <si>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</si>
  <si>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</si>
  <si>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</si>
  <si>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</si>
  <si>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</si>
  <si>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</si>
  <si>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</si>
  <si>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</si>
  <si>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</si>
  <si>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</si>
  <si>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</si>
  <si>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Апартаменты 2 сп</t>
  </si>
  <si>
    <t>вторичка</t>
  </si>
  <si>
    <t>100 м до моря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</si>
</sst>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4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sqref="A1:A65536"/>
    </sheetView>
  </sheetViews>
  <sheetFormatPr defaultColWidth="11.19921875" defaultRowHeight="15.6"/>
  <cols>
    <col min="1" max="1" width="17" style="11" customWidth="1"/>
    <col min="2" max="2" width="12.8984375" style="11" customWidth="1"/>
    <col min="3" max="3" width="16.3984375" style="11" customWidth="1"/>
    <col min="4" max="4" width="13.19921875" style="11" customWidth="1"/>
    <col min="5" max="5" width="11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3984375" style="11" customWidth="1"/>
    <col min="10" max="10" width="13.19921875" style="11" customWidth="1"/>
    <col min="11" max="11" width="16.296875" style="11" customWidth="1"/>
    <col min="12" max="12" width="11" style="11" customWidth="1"/>
    <col min="13" max="13" width="13.69921875" style="11" customWidth="1"/>
    <col min="14" max="14" width="10" style="11" customWidth="1"/>
    <col min="15" max="15" width="6.5" customWidth="1"/>
  </cols>
  <sheetData>
    <row r="1" spans="1:14" ht="25.8">
      <c r="A1" s="15" t="s">
        <v>37</v>
      </c>
      <c r="C1" s="10"/>
      <c r="I1" s="15" t="s">
        <v>48</v>
      </c>
      <c r="K1" s="10"/>
    </row>
    <row r="2" spans="1:14" s="47" customFormat="1">
      <c r="A2" s="25" t="s">
        <v>52</v>
      </c>
      <c r="B2" s="2" t="s">
        <v>1</v>
      </c>
      <c r="C2" s="28"/>
      <c r="D2" s="29"/>
      <c r="E2" s="30"/>
      <c r="F2" s="61" t="s">
        <v>36</v>
      </c>
      <c r="G2" s="11"/>
      <c r="H2" s="11"/>
      <c r="I2" s="25" t="str">
        <f>A2</f>
        <v>Апартаменты 2 сп</v>
      </c>
      <c r="J2" s="26" t="str">
        <f>B2</f>
        <v>Цена</v>
      </c>
      <c r="K2" s="28"/>
      <c r="L2" s="29"/>
      <c r="M2" s="42"/>
      <c r="N2" s="61" t="s">
        <v>0</v>
      </c>
    </row>
    <row r="3" spans="1:14" s="47" customFormat="1">
      <c r="A3" s="2" t="s">
        <v>54</v>
      </c>
      <c r="B3" s="46">
        <v>192000</v>
      </c>
      <c r="C3" s="2" t="s">
        <v>29</v>
      </c>
      <c r="D3" s="27" t="s">
        <v>34</v>
      </c>
      <c r="E3" s="2" t="s">
        <v>2</v>
      </c>
      <c r="F3" s="62"/>
      <c r="G3" s="11"/>
      <c r="H3" s="11"/>
      <c r="I3" s="2" t="str">
        <f>A3</f>
        <v>100 м до моря</v>
      </c>
      <c r="J3" s="26">
        <f>B3</f>
        <v>192000</v>
      </c>
      <c r="K3" s="2" t="str">
        <f>C3</f>
        <v>Расходы на покупку</v>
      </c>
      <c r="L3" s="27" t="s">
        <v>35</v>
      </c>
      <c r="M3" s="43"/>
      <c r="N3" s="62"/>
    </row>
    <row r="4" spans="1:14" s="47" customFormat="1" ht="15" customHeight="1" thickBot="1">
      <c r="A4" s="66" t="s">
        <v>53</v>
      </c>
      <c r="B4" s="67"/>
      <c r="C4" s="45">
        <v>0.13</v>
      </c>
      <c r="D4" s="31">
        <f>B3*C4</f>
        <v>24960</v>
      </c>
      <c r="E4" s="31">
        <f>B3*40%</f>
        <v>76800</v>
      </c>
      <c r="F4" s="63"/>
      <c r="G4" s="11"/>
      <c r="H4" s="11"/>
      <c r="I4" s="66" t="str">
        <f>A4</f>
        <v>вторичка</v>
      </c>
      <c r="J4" s="67"/>
      <c r="K4" s="45">
        <f>C4</f>
        <v>0.13</v>
      </c>
      <c r="L4" s="31">
        <f>J3*K4</f>
        <v>24960</v>
      </c>
      <c r="M4" s="44"/>
      <c r="N4" s="63"/>
    </row>
    <row r="5" spans="1:14" ht="31.95" customHeight="1" thickBot="1">
      <c r="A5" s="68" t="s">
        <v>38</v>
      </c>
      <c r="B5" s="68"/>
      <c r="C5" s="68"/>
      <c r="D5" s="68"/>
      <c r="E5" s="16">
        <f>B3+D4</f>
        <v>216960</v>
      </c>
      <c r="F5" s="32">
        <f>E4+D4</f>
        <v>101760</v>
      </c>
      <c r="G5" s="53" t="s">
        <v>30</v>
      </c>
      <c r="I5" s="68" t="str">
        <f>A5</f>
        <v>апартаменты стоимостью, евро с налогами</v>
      </c>
      <c r="J5" s="68"/>
      <c r="K5" s="68"/>
      <c r="L5" s="68"/>
      <c r="M5" s="16">
        <f>J3+L4</f>
        <v>216960</v>
      </c>
      <c r="N5" s="32">
        <f>J3+L4</f>
        <v>216960</v>
      </c>
    </row>
    <row r="6" spans="1:14" ht="16.2" thickBot="1">
      <c r="A6" s="57" t="s">
        <v>4</v>
      </c>
      <c r="B6" s="57" t="s">
        <v>5</v>
      </c>
      <c r="C6" s="71" t="s">
        <v>3</v>
      </c>
      <c r="D6" s="71"/>
      <c r="E6" s="71"/>
      <c r="F6" s="1"/>
      <c r="I6" s="57" t="str">
        <f>A6</f>
        <v>месяцы</v>
      </c>
      <c r="J6" s="57" t="str">
        <f>B6</f>
        <v>дни</v>
      </c>
      <c r="K6" s="71" t="str">
        <f>C6</f>
        <v>стоимость аренды, евро</v>
      </c>
      <c r="L6" s="71"/>
      <c r="M6" s="71"/>
      <c r="N6" s="1"/>
    </row>
    <row r="7" spans="1:14" ht="16.2" thickBot="1">
      <c r="A7" s="58"/>
      <c r="B7" s="58"/>
      <c r="C7" s="17" t="s">
        <v>51</v>
      </c>
      <c r="D7" s="17" t="s">
        <v>6</v>
      </c>
      <c r="E7" s="17" t="s">
        <v>7</v>
      </c>
      <c r="F7" s="1"/>
      <c r="I7" s="58"/>
      <c r="J7" s="58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85</v>
      </c>
      <c r="D8" s="20">
        <f>C8*7</f>
        <v>595</v>
      </c>
      <c r="E8" s="20">
        <f>B8*C8</f>
        <v>2635</v>
      </c>
      <c r="F8" s="4"/>
      <c r="I8" s="18" t="str">
        <f>A8</f>
        <v>январь</v>
      </c>
      <c r="J8" s="19">
        <f>B8</f>
        <v>31</v>
      </c>
      <c r="K8" s="19">
        <f>C8</f>
        <v>85</v>
      </c>
      <c r="L8" s="20">
        <f>K8*7</f>
        <v>595</v>
      </c>
      <c r="M8" s="20">
        <f>J8*K8</f>
        <v>2635</v>
      </c>
      <c r="N8" s="4"/>
    </row>
    <row r="9" spans="1:14">
      <c r="A9" s="2" t="s">
        <v>9</v>
      </c>
      <c r="B9" s="3">
        <v>28</v>
      </c>
      <c r="C9" s="3">
        <v>85</v>
      </c>
      <c r="D9" s="21">
        <f t="shared" ref="D9:D19" si="0">C9*7</f>
        <v>595</v>
      </c>
      <c r="E9" s="21">
        <f t="shared" ref="E9:E19" si="1">B9*C9</f>
        <v>2380</v>
      </c>
      <c r="F9" s="4"/>
      <c r="I9" s="2" t="str">
        <f t="shared" ref="I9:I19" si="2">A9</f>
        <v>февраль</v>
      </c>
      <c r="J9" s="3">
        <f t="shared" ref="J9:J18" si="3">B9</f>
        <v>28</v>
      </c>
      <c r="K9" s="3">
        <f t="shared" ref="K9:K19" si="4">C9</f>
        <v>85</v>
      </c>
      <c r="L9" s="21">
        <f t="shared" ref="L9:L19" si="5">K9*7</f>
        <v>595</v>
      </c>
      <c r="M9" s="21">
        <f t="shared" ref="M9:M19" si="6">J9*K9</f>
        <v>2380</v>
      </c>
      <c r="N9" s="4"/>
    </row>
    <row r="10" spans="1:14">
      <c r="A10" s="2" t="s">
        <v>10</v>
      </c>
      <c r="B10" s="3">
        <v>31</v>
      </c>
      <c r="C10" s="3">
        <v>105</v>
      </c>
      <c r="D10" s="21">
        <f t="shared" si="0"/>
        <v>735</v>
      </c>
      <c r="E10" s="21">
        <f t="shared" si="1"/>
        <v>3255</v>
      </c>
      <c r="F10" s="4"/>
      <c r="I10" s="2" t="str">
        <f t="shared" si="2"/>
        <v>март</v>
      </c>
      <c r="J10" s="3">
        <f t="shared" si="3"/>
        <v>31</v>
      </c>
      <c r="K10" s="3">
        <f t="shared" si="4"/>
        <v>105</v>
      </c>
      <c r="L10" s="21">
        <f t="shared" si="5"/>
        <v>735</v>
      </c>
      <c r="M10" s="21">
        <f t="shared" si="6"/>
        <v>3255</v>
      </c>
      <c r="N10" s="4"/>
    </row>
    <row r="11" spans="1:14">
      <c r="A11" s="5" t="s">
        <v>11</v>
      </c>
      <c r="B11" s="6">
        <v>30</v>
      </c>
      <c r="C11" s="6">
        <v>115</v>
      </c>
      <c r="D11" s="21">
        <f t="shared" si="0"/>
        <v>805</v>
      </c>
      <c r="E11" s="21">
        <f t="shared" si="1"/>
        <v>3450</v>
      </c>
      <c r="F11" s="4"/>
      <c r="I11" s="5" t="str">
        <f t="shared" si="2"/>
        <v>апрель</v>
      </c>
      <c r="J11" s="6">
        <f t="shared" si="3"/>
        <v>30</v>
      </c>
      <c r="K11" s="6">
        <f t="shared" si="4"/>
        <v>115</v>
      </c>
      <c r="L11" s="21">
        <f t="shared" si="5"/>
        <v>805</v>
      </c>
      <c r="M11" s="21">
        <f t="shared" si="6"/>
        <v>3450</v>
      </c>
      <c r="N11" s="4"/>
    </row>
    <row r="12" spans="1:14">
      <c r="A12" s="5" t="s">
        <v>12</v>
      </c>
      <c r="B12" s="6">
        <v>31</v>
      </c>
      <c r="C12" s="6">
        <v>135</v>
      </c>
      <c r="D12" s="21">
        <f t="shared" si="0"/>
        <v>945</v>
      </c>
      <c r="E12" s="21">
        <f t="shared" si="1"/>
        <v>4185</v>
      </c>
      <c r="F12" s="4"/>
      <c r="I12" s="5" t="str">
        <f t="shared" si="2"/>
        <v>май</v>
      </c>
      <c r="J12" s="6">
        <f t="shared" si="3"/>
        <v>31</v>
      </c>
      <c r="K12" s="6">
        <f t="shared" si="4"/>
        <v>135</v>
      </c>
      <c r="L12" s="21">
        <f t="shared" si="5"/>
        <v>945</v>
      </c>
      <c r="M12" s="21">
        <f t="shared" si="6"/>
        <v>4185</v>
      </c>
      <c r="N12" s="4"/>
    </row>
    <row r="13" spans="1:14">
      <c r="A13" s="7" t="s">
        <v>13</v>
      </c>
      <c r="B13" s="8">
        <v>30</v>
      </c>
      <c r="C13" s="8">
        <v>145</v>
      </c>
      <c r="D13" s="21">
        <f t="shared" si="0"/>
        <v>1015</v>
      </c>
      <c r="E13" s="21">
        <f t="shared" si="1"/>
        <v>4350</v>
      </c>
      <c r="F13" s="4"/>
      <c r="I13" s="7" t="str">
        <f t="shared" si="2"/>
        <v>июнь</v>
      </c>
      <c r="J13" s="8">
        <f t="shared" si="3"/>
        <v>30</v>
      </c>
      <c r="K13" s="8">
        <f t="shared" si="4"/>
        <v>145</v>
      </c>
      <c r="L13" s="21">
        <f t="shared" si="5"/>
        <v>1015</v>
      </c>
      <c r="M13" s="21">
        <f t="shared" si="6"/>
        <v>4350</v>
      </c>
      <c r="N13" s="4"/>
    </row>
    <row r="14" spans="1:14">
      <c r="A14" s="7" t="s">
        <v>14</v>
      </c>
      <c r="B14" s="8">
        <v>31</v>
      </c>
      <c r="C14" s="8">
        <v>155</v>
      </c>
      <c r="D14" s="21">
        <f t="shared" si="0"/>
        <v>1085</v>
      </c>
      <c r="E14" s="21">
        <f t="shared" si="1"/>
        <v>4805</v>
      </c>
      <c r="F14" s="4"/>
      <c r="I14" s="7" t="str">
        <f t="shared" si="2"/>
        <v>июль</v>
      </c>
      <c r="J14" s="8">
        <f t="shared" si="3"/>
        <v>31</v>
      </c>
      <c r="K14" s="8">
        <f t="shared" si="4"/>
        <v>155</v>
      </c>
      <c r="L14" s="21">
        <f t="shared" si="5"/>
        <v>1085</v>
      </c>
      <c r="M14" s="21">
        <f t="shared" si="6"/>
        <v>4805</v>
      </c>
      <c r="N14" s="4"/>
    </row>
    <row r="15" spans="1:14">
      <c r="A15" s="7" t="s">
        <v>15</v>
      </c>
      <c r="B15" s="8">
        <v>31</v>
      </c>
      <c r="C15" s="8">
        <v>155</v>
      </c>
      <c r="D15" s="21">
        <f t="shared" si="0"/>
        <v>1085</v>
      </c>
      <c r="E15" s="21">
        <f t="shared" si="1"/>
        <v>4805</v>
      </c>
      <c r="F15" s="4"/>
      <c r="I15" s="7" t="str">
        <f t="shared" si="2"/>
        <v>август</v>
      </c>
      <c r="J15" s="8">
        <f t="shared" si="3"/>
        <v>31</v>
      </c>
      <c r="K15" s="8">
        <f t="shared" si="4"/>
        <v>155</v>
      </c>
      <c r="L15" s="21">
        <f t="shared" si="5"/>
        <v>1085</v>
      </c>
      <c r="M15" s="21">
        <f t="shared" si="6"/>
        <v>4805</v>
      </c>
      <c r="N15" s="4"/>
    </row>
    <row r="16" spans="1:14">
      <c r="A16" s="5" t="s">
        <v>16</v>
      </c>
      <c r="B16" s="6">
        <v>30</v>
      </c>
      <c r="C16" s="6">
        <v>145</v>
      </c>
      <c r="D16" s="21">
        <f t="shared" si="0"/>
        <v>1015</v>
      </c>
      <c r="E16" s="21">
        <f t="shared" si="1"/>
        <v>4350</v>
      </c>
      <c r="F16" s="4"/>
      <c r="I16" s="5" t="str">
        <f t="shared" si="2"/>
        <v>сентябрь</v>
      </c>
      <c r="J16" s="6">
        <f t="shared" si="3"/>
        <v>30</v>
      </c>
      <c r="K16" s="6">
        <f t="shared" si="4"/>
        <v>145</v>
      </c>
      <c r="L16" s="21">
        <f t="shared" si="5"/>
        <v>1015</v>
      </c>
      <c r="M16" s="21">
        <f t="shared" si="6"/>
        <v>4350</v>
      </c>
      <c r="N16" s="4"/>
    </row>
    <row r="17" spans="1:14">
      <c r="A17" s="5" t="s">
        <v>17</v>
      </c>
      <c r="B17" s="6">
        <v>31</v>
      </c>
      <c r="C17" s="6">
        <v>105</v>
      </c>
      <c r="D17" s="21">
        <f t="shared" si="0"/>
        <v>735</v>
      </c>
      <c r="E17" s="21">
        <f t="shared" si="1"/>
        <v>3255</v>
      </c>
      <c r="F17" s="4"/>
      <c r="I17" s="5" t="str">
        <f t="shared" si="2"/>
        <v>октябрь</v>
      </c>
      <c r="J17" s="6">
        <f t="shared" si="3"/>
        <v>31</v>
      </c>
      <c r="K17" s="6">
        <f t="shared" si="4"/>
        <v>105</v>
      </c>
      <c r="L17" s="21">
        <f t="shared" si="5"/>
        <v>735</v>
      </c>
      <c r="M17" s="21">
        <f t="shared" si="6"/>
        <v>3255</v>
      </c>
      <c r="N17" s="4"/>
    </row>
    <row r="18" spans="1:14">
      <c r="A18" s="2" t="s">
        <v>18</v>
      </c>
      <c r="B18" s="3">
        <v>30</v>
      </c>
      <c r="C18" s="3">
        <v>85</v>
      </c>
      <c r="D18" s="21">
        <f t="shared" si="0"/>
        <v>595</v>
      </c>
      <c r="E18" s="21">
        <f t="shared" si="1"/>
        <v>2550</v>
      </c>
      <c r="F18" s="4"/>
      <c r="I18" s="2" t="str">
        <f t="shared" si="2"/>
        <v>ноябрь</v>
      </c>
      <c r="J18" s="3">
        <f t="shared" si="3"/>
        <v>30</v>
      </c>
      <c r="K18" s="3">
        <f t="shared" si="4"/>
        <v>85</v>
      </c>
      <c r="L18" s="21">
        <f t="shared" si="5"/>
        <v>595</v>
      </c>
      <c r="M18" s="21">
        <f t="shared" si="6"/>
        <v>2550</v>
      </c>
      <c r="N18" s="4"/>
    </row>
    <row r="19" spans="1:14">
      <c r="A19" s="2" t="s">
        <v>19</v>
      </c>
      <c r="B19" s="3">
        <v>31</v>
      </c>
      <c r="C19" s="3">
        <v>95</v>
      </c>
      <c r="D19" s="21">
        <f t="shared" si="0"/>
        <v>665</v>
      </c>
      <c r="E19" s="21">
        <f t="shared" si="1"/>
        <v>2945</v>
      </c>
      <c r="F19" s="4"/>
      <c r="I19" s="2" t="str">
        <f t="shared" si="2"/>
        <v>декабрь</v>
      </c>
      <c r="J19" s="3">
        <f>B19</f>
        <v>31</v>
      </c>
      <c r="K19" s="3">
        <f t="shared" si="4"/>
        <v>95</v>
      </c>
      <c r="L19" s="21">
        <f t="shared" si="5"/>
        <v>665</v>
      </c>
      <c r="M19" s="21">
        <f t="shared" si="6"/>
        <v>2945</v>
      </c>
      <c r="N19" s="4"/>
    </row>
    <row r="20" spans="1:14">
      <c r="A20" s="59">
        <f>SUM(B8:B19)</f>
        <v>365</v>
      </c>
      <c r="B20" s="56"/>
      <c r="C20" s="54">
        <f>SUM(E8:E19)</f>
        <v>42965</v>
      </c>
      <c r="D20" s="55"/>
      <c r="E20" s="56"/>
      <c r="F20" s="9"/>
      <c r="I20" s="59">
        <f>SUM(J8:J19)</f>
        <v>365</v>
      </c>
      <c r="J20" s="56"/>
      <c r="K20" s="54">
        <f>SUM(M8:M19)</f>
        <v>42965</v>
      </c>
      <c r="L20" s="55"/>
      <c r="M20" s="56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3">
        <f>C20*D21</f>
        <v>34372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34372</v>
      </c>
      <c r="N21" s="9"/>
    </row>
    <row r="22" spans="1:14">
      <c r="A22" s="60" t="s">
        <v>21</v>
      </c>
      <c r="B22" s="65"/>
      <c r="C22" s="36">
        <v>0.2</v>
      </c>
      <c r="D22" s="37">
        <v>0.2</v>
      </c>
      <c r="E22" s="34">
        <f>E21*D22</f>
        <v>6874.4000000000005</v>
      </c>
      <c r="F22" s="4"/>
      <c r="I22" s="60" t="str">
        <f t="shared" ref="I22:I28" si="7">A22</f>
        <v>управление, реклама</v>
      </c>
      <c r="J22" s="65"/>
      <c r="K22" s="36">
        <f>C22</f>
        <v>0.2</v>
      </c>
      <c r="L22" s="37">
        <f>D22</f>
        <v>0.2</v>
      </c>
      <c r="M22" s="34">
        <f>M21*L22</f>
        <v>6874.4000000000005</v>
      </c>
      <c r="N22" s="4"/>
    </row>
    <row r="23" spans="1:14">
      <c r="A23" s="2" t="s">
        <v>22</v>
      </c>
      <c r="B23" s="2" t="s">
        <v>23</v>
      </c>
      <c r="C23" s="37">
        <v>100</v>
      </c>
      <c r="D23" s="37">
        <v>12</v>
      </c>
      <c r="E23" s="34">
        <f>C23*D23</f>
        <v>1200</v>
      </c>
      <c r="F23" s="4"/>
      <c r="I23" s="2" t="str">
        <f t="shared" si="7"/>
        <v>эл/вода</v>
      </c>
      <c r="J23" s="2" t="str">
        <f>B23</f>
        <v>в месяц</v>
      </c>
      <c r="K23" s="37">
        <f>C23</f>
        <v>100</v>
      </c>
      <c r="L23" s="37">
        <f>D23</f>
        <v>12</v>
      </c>
      <c r="M23" s="34">
        <f>K23*L23</f>
        <v>1200</v>
      </c>
      <c r="N23" s="4"/>
    </row>
    <row r="24" spans="1:14">
      <c r="A24" s="2" t="s">
        <v>24</v>
      </c>
      <c r="B24" s="60" t="s">
        <v>45</v>
      </c>
      <c r="C24" s="55"/>
      <c r="D24" s="56"/>
      <c r="E24" s="34">
        <v>700</v>
      </c>
      <c r="F24" s="4"/>
      <c r="I24" s="2" t="str">
        <f t="shared" si="7"/>
        <v>налог</v>
      </c>
      <c r="J24" s="60" t="str">
        <f>B24</f>
        <v>в год</v>
      </c>
      <c r="K24" s="55"/>
      <c r="L24" s="56"/>
      <c r="M24" s="34">
        <f>E24</f>
        <v>700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4">
        <f>C25*D25</f>
        <v>1080</v>
      </c>
      <c r="F25" s="4"/>
      <c r="I25" s="2" t="str">
        <f t="shared" si="7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4">
        <f>K25*L25</f>
        <v>1080</v>
      </c>
      <c r="N25" s="4"/>
    </row>
    <row r="26" spans="1:14">
      <c r="A26" s="2" t="s">
        <v>50</v>
      </c>
      <c r="B26" s="60" t="s">
        <v>45</v>
      </c>
      <c r="C26" s="55"/>
      <c r="D26" s="56"/>
      <c r="E26" s="34">
        <v>250</v>
      </c>
      <c r="F26" s="4"/>
      <c r="I26" s="2" t="str">
        <f t="shared" si="7"/>
        <v>страховка</v>
      </c>
      <c r="J26" s="60" t="str">
        <f>B26</f>
        <v>в год</v>
      </c>
      <c r="K26" s="55"/>
      <c r="L26" s="56"/>
      <c r="M26" s="34">
        <f>E26</f>
        <v>250</v>
      </c>
      <c r="N26" s="4"/>
    </row>
    <row r="27" spans="1:14">
      <c r="A27" s="2" t="s">
        <v>40</v>
      </c>
      <c r="B27" s="60" t="s">
        <v>45</v>
      </c>
      <c r="C27" s="55"/>
      <c r="D27" s="56"/>
      <c r="E27" s="33">
        <f>SUM(E22:E26)</f>
        <v>10104.400000000001</v>
      </c>
      <c r="F27" s="9"/>
      <c r="I27" s="2" t="str">
        <f t="shared" si="7"/>
        <v>Итого расходы</v>
      </c>
      <c r="J27" s="60" t="str">
        <f>B27</f>
        <v>в год</v>
      </c>
      <c r="K27" s="55"/>
      <c r="L27" s="56"/>
      <c r="M27" s="33">
        <f>SUM(M22:M26)</f>
        <v>10104.400000000001</v>
      </c>
      <c r="N27" s="9"/>
    </row>
    <row r="28" spans="1:14" ht="16.2" thickBot="1">
      <c r="A28" s="64" t="s">
        <v>41</v>
      </c>
      <c r="B28" s="55"/>
      <c r="C28" s="55"/>
      <c r="D28" s="56"/>
      <c r="E28" s="48">
        <f>E21-E27</f>
        <v>24267.599999999999</v>
      </c>
      <c r="F28" s="9"/>
      <c r="I28" s="64" t="str">
        <f t="shared" si="7"/>
        <v>ДОХОД2</v>
      </c>
      <c r="J28" s="55"/>
      <c r="K28" s="55"/>
      <c r="L28" s="56"/>
      <c r="M28" s="48">
        <f>M21-M27</f>
        <v>24267.599999999999</v>
      </c>
      <c r="N28" s="9"/>
    </row>
    <row r="29" spans="1:14" ht="34.950000000000003" customHeight="1" thickTop="1" thickBot="1">
      <c r="A29" s="72" t="s">
        <v>42</v>
      </c>
      <c r="B29" s="72"/>
      <c r="C29" s="72"/>
      <c r="D29" s="73"/>
      <c r="E29" s="40">
        <f>E28*100/F5</f>
        <v>23.847877358490567</v>
      </c>
      <c r="F29" s="9"/>
      <c r="I29" s="72" t="s">
        <v>47</v>
      </c>
      <c r="J29" s="72"/>
      <c r="K29" s="72"/>
      <c r="L29" s="73"/>
      <c r="M29" s="40">
        <f>M28*100/N5</f>
        <v>11.185287610619469</v>
      </c>
      <c r="N29" s="9"/>
    </row>
    <row r="30" spans="1:14" ht="16.2" thickTop="1">
      <c r="A30" s="60" t="s">
        <v>24</v>
      </c>
      <c r="B30" s="65"/>
      <c r="C30" s="36">
        <v>0.24</v>
      </c>
      <c r="D30" s="37">
        <v>0.24</v>
      </c>
      <c r="E30" s="49">
        <f>E21*D30</f>
        <v>8249.2799999999988</v>
      </c>
      <c r="F30" s="4"/>
      <c r="I30" s="60" t="str">
        <f>A30</f>
        <v>налог</v>
      </c>
      <c r="J30" s="65"/>
      <c r="K30" s="36">
        <f>C30</f>
        <v>0.24</v>
      </c>
      <c r="L30" s="37">
        <f>D30</f>
        <v>0.24</v>
      </c>
      <c r="M30" s="49">
        <f>M21*L30</f>
        <v>8249.2799999999988</v>
      </c>
      <c r="N30" s="4"/>
    </row>
    <row r="31" spans="1:14" ht="16.2" thickBot="1">
      <c r="A31" s="64" t="s">
        <v>43</v>
      </c>
      <c r="B31" s="55"/>
      <c r="C31" s="55"/>
      <c r="D31" s="56"/>
      <c r="E31" s="48">
        <f>E28-E30</f>
        <v>16018.32</v>
      </c>
      <c r="F31" s="9"/>
      <c r="I31" s="64" t="s">
        <v>49</v>
      </c>
      <c r="J31" s="55"/>
      <c r="K31" s="55"/>
      <c r="L31" s="56"/>
      <c r="M31" s="48">
        <f>M28-M30</f>
        <v>16018.32</v>
      </c>
      <c r="N31" s="9"/>
    </row>
    <row r="32" spans="1:14" ht="16.8" thickTop="1" thickBot="1">
      <c r="A32" s="76" t="s">
        <v>32</v>
      </c>
      <c r="B32" s="55"/>
      <c r="C32" s="55"/>
      <c r="D32" s="55"/>
      <c r="E32" s="40">
        <f>E31*100/F5</f>
        <v>15.74127358490566</v>
      </c>
      <c r="I32" s="76" t="s">
        <v>32</v>
      </c>
      <c r="J32" s="55"/>
      <c r="K32" s="55"/>
      <c r="L32" s="55"/>
      <c r="M32" s="40">
        <f>M31*100/N5</f>
        <v>7.3830752212389381</v>
      </c>
    </row>
    <row r="33" spans="1:14" ht="79.95" customHeight="1" thickTop="1">
      <c r="A33" s="76" t="s">
        <v>26</v>
      </c>
      <c r="B33" s="82"/>
      <c r="C33" s="37" t="s">
        <v>33</v>
      </c>
      <c r="D33" s="38">
        <v>3.2000000000000001E-2</v>
      </c>
      <c r="E33" s="50">
        <f>C34*12</f>
        <v>7806</v>
      </c>
      <c r="F33" s="77" t="s">
        <v>27</v>
      </c>
      <c r="I33" s="12"/>
      <c r="J33" s="12"/>
      <c r="L33" s="14"/>
      <c r="M33" s="22"/>
      <c r="N33" s="13"/>
    </row>
    <row r="34" spans="1:14">
      <c r="A34" s="79" t="s">
        <v>46</v>
      </c>
      <c r="B34" s="80"/>
      <c r="C34" s="37">
        <v>650.5</v>
      </c>
      <c r="D34" s="39"/>
      <c r="E34" s="51"/>
      <c r="F34" s="78"/>
      <c r="I34" s="12"/>
      <c r="J34" s="12"/>
      <c r="L34" s="14"/>
      <c r="M34" s="22"/>
      <c r="N34" s="13"/>
    </row>
    <row r="35" spans="1:14" ht="16.95" customHeight="1" thickBot="1">
      <c r="A35" s="81" t="s">
        <v>44</v>
      </c>
      <c r="B35" s="81"/>
      <c r="C35" s="81"/>
      <c r="D35" s="81"/>
      <c r="E35" s="52">
        <f>E31-E33</f>
        <v>8212.32</v>
      </c>
      <c r="I35" s="74"/>
      <c r="J35" s="74"/>
      <c r="K35" s="74"/>
      <c r="L35" s="75"/>
      <c r="M35" s="23"/>
    </row>
    <row r="36" spans="1:14" ht="27" customHeight="1" thickTop="1" thickBot="1">
      <c r="A36" s="72" t="s">
        <v>31</v>
      </c>
      <c r="B36" s="72"/>
      <c r="C36" s="72"/>
      <c r="D36" s="73"/>
      <c r="E36" s="40">
        <f>E35*100/F5</f>
        <v>8.070283018867924</v>
      </c>
      <c r="F36" s="41" t="s">
        <v>28</v>
      </c>
      <c r="I36" s="69"/>
      <c r="J36" s="69"/>
      <c r="K36" s="69"/>
      <c r="L36" s="70"/>
      <c r="M36" s="24"/>
    </row>
    <row r="37" spans="1:14" ht="34.200000000000003" customHeight="1" thickTop="1"/>
  </sheetData>
  <mergeCells count="41">
    <mergeCell ref="A35:D35"/>
    <mergeCell ref="A36:D36"/>
    <mergeCell ref="A22:B22"/>
    <mergeCell ref="B24:D24"/>
    <mergeCell ref="A33:B33"/>
    <mergeCell ref="A28:D28"/>
    <mergeCell ref="F33:F34"/>
    <mergeCell ref="C6:E6"/>
    <mergeCell ref="A29:D29"/>
    <mergeCell ref="A34:B34"/>
    <mergeCell ref="B6:B7"/>
    <mergeCell ref="A20:B20"/>
    <mergeCell ref="B26:D26"/>
    <mergeCell ref="B27:D27"/>
    <mergeCell ref="A6:A7"/>
    <mergeCell ref="A32:D32"/>
    <mergeCell ref="I36:L36"/>
    <mergeCell ref="I5:L5"/>
    <mergeCell ref="K6:M6"/>
    <mergeCell ref="I29:L29"/>
    <mergeCell ref="I35:L35"/>
    <mergeCell ref="I22:J22"/>
    <mergeCell ref="J24:L24"/>
    <mergeCell ref="I31:L31"/>
    <mergeCell ref="I32:L32"/>
    <mergeCell ref="I30:J30"/>
    <mergeCell ref="I28:L28"/>
    <mergeCell ref="A30:B30"/>
    <mergeCell ref="A31:D31"/>
    <mergeCell ref="K20:M20"/>
    <mergeCell ref="I4:J4"/>
    <mergeCell ref="F2:F4"/>
    <mergeCell ref="A5:D5"/>
    <mergeCell ref="A4:B4"/>
    <mergeCell ref="I6:I7"/>
    <mergeCell ref="C20:E20"/>
    <mergeCell ref="J6:J7"/>
    <mergeCell ref="I20:J20"/>
    <mergeCell ref="J26:L26"/>
    <mergeCell ref="J27:L27"/>
    <mergeCell ref="N2:N4"/>
  </mergeCells>
  <phoneticPr fontId="2" type="noConversion"/>
  <pageMargins left="0.51181102362204722" right="0.51181102362204722" top="0.55118110236220474" bottom="0.35433070866141736" header="0" footer="0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2020-06-24T09:49:06Z</cp:lastPrinted>
  <dcterms:created xsi:type="dcterms:W3CDTF">2017-08-11T15:08:53Z</dcterms:created>
  <dcterms:modified xsi:type="dcterms:W3CDTF">2020-07-21T14:42:39Z</dcterms:modified>
</cp:coreProperties>
</file>