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/>
  <bookViews>
    <workbookView xWindow="-144" yWindow="84" windowWidth="19416" windowHeight="11016" tabRatio="500"/>
  </bookViews>
  <sheets>
    <sheet name="Лист1" sheetId="1" r:id="rId1"/>
  </sheets>
  <definedNames>
    <definedName name="_xlnm.Print_Area" localSheetId="0">Лист1!$A$1:$N$36</definedName>
  </definedNames>
  <calcPr calcId="114210"/>
</workbook>
</file>

<file path=xl/calcChain.xml><?xml version="1.0" encoding="utf-8"?>
<calcChain xmlns="http://schemas.openxmlformats.org/spreadsheetml/2006/main">
  <c r="J2" i="1"/>
  <c r="E8"/>
  <c r="E9"/>
  <c r="E10"/>
  <c r="E11"/>
  <c r="E12"/>
  <c r="E13"/>
  <c r="E14"/>
  <c r="E15"/>
  <c r="E16"/>
  <c r="E17"/>
  <c r="E18"/>
  <c r="E19"/>
  <c r="C20"/>
  <c r="J4"/>
  <c r="K4"/>
  <c r="L4"/>
  <c r="N5"/>
  <c r="M5"/>
  <c r="E21"/>
  <c r="E30"/>
  <c r="J3"/>
  <c r="E4"/>
  <c r="D4"/>
  <c r="F5"/>
  <c r="E5"/>
  <c r="I4"/>
  <c r="I3"/>
  <c r="I2"/>
  <c r="J8"/>
  <c r="J9"/>
  <c r="J10"/>
  <c r="J11"/>
  <c r="J12"/>
  <c r="J13"/>
  <c r="J14"/>
  <c r="J15"/>
  <c r="J16"/>
  <c r="J17"/>
  <c r="J18"/>
  <c r="J19"/>
  <c r="I20"/>
  <c r="L7"/>
  <c r="K8"/>
  <c r="M8"/>
  <c r="K9"/>
  <c r="M9"/>
  <c r="K10"/>
  <c r="M10"/>
  <c r="K11"/>
  <c r="M11"/>
  <c r="K12"/>
  <c r="M12"/>
  <c r="K13"/>
  <c r="M13"/>
  <c r="K14"/>
  <c r="M14"/>
  <c r="K15"/>
  <c r="M15"/>
  <c r="K16"/>
  <c r="M16"/>
  <c r="K17"/>
  <c r="M17"/>
  <c r="K18"/>
  <c r="M18"/>
  <c r="K19"/>
  <c r="M19"/>
  <c r="K20"/>
  <c r="L21"/>
  <c r="M21"/>
  <c r="L22"/>
  <c r="M22"/>
  <c r="K23"/>
  <c r="L23"/>
  <c r="M23"/>
  <c r="M24"/>
  <c r="K25"/>
  <c r="L25"/>
  <c r="M25"/>
  <c r="M26"/>
  <c r="M27"/>
  <c r="E22"/>
  <c r="E23"/>
  <c r="E25"/>
  <c r="E27"/>
  <c r="E28"/>
  <c r="E31"/>
  <c r="E33"/>
  <c r="E35"/>
  <c r="E36"/>
  <c r="E32"/>
  <c r="E29"/>
  <c r="M28"/>
  <c r="L30"/>
  <c r="M30"/>
  <c r="M31"/>
  <c r="M32"/>
  <c r="M29"/>
  <c r="K30"/>
  <c r="I30"/>
  <c r="L8"/>
  <c r="A20"/>
  <c r="M7"/>
  <c r="K6"/>
  <c r="K22"/>
  <c r="K21"/>
  <c r="J24"/>
  <c r="J25"/>
  <c r="J26"/>
  <c r="J27"/>
  <c r="J23"/>
  <c r="J21"/>
  <c r="I28"/>
  <c r="I26"/>
  <c r="I25"/>
  <c r="I27"/>
  <c r="I24"/>
  <c r="I23"/>
  <c r="I22"/>
  <c r="I21"/>
  <c r="I19"/>
  <c r="I18"/>
  <c r="I17"/>
  <c r="I16"/>
  <c r="I15"/>
  <c r="I14"/>
  <c r="I13"/>
  <c r="I12"/>
  <c r="I11"/>
  <c r="I10"/>
  <c r="I9"/>
  <c r="I8"/>
  <c r="K7"/>
  <c r="J6"/>
  <c r="I6"/>
  <c r="I5"/>
  <c r="K3"/>
  <c r="L9"/>
  <c r="L17"/>
  <c r="L16"/>
  <c r="L15"/>
  <c r="L14"/>
  <c r="L13"/>
  <c r="L12"/>
  <c r="L11"/>
  <c r="L10"/>
  <c r="L18"/>
  <c r="L19"/>
  <c r="D19"/>
  <c r="D18"/>
  <c r="D17"/>
  <c r="D16"/>
  <c r="D15"/>
  <c r="D14"/>
  <c r="D13"/>
  <c r="D12"/>
  <c r="D11"/>
  <c r="D10"/>
  <c r="D9"/>
  <c r="D8"/>
</calcChain>
</file>

<file path=xl/sharedStrings.xml><?xml version="1.0" encoding="utf-8"?>
<sst xmlns="http://schemas.openxmlformats.org/spreadsheetml/2006/main" count="61" uniqueCount="56">
  <si>
    <t>Затраты на покупку</t>
  </si>
  <si>
    <t>Цена</t>
  </si>
  <si>
    <t>взнос в банк</t>
  </si>
  <si>
    <t>стоимость аренды, евро</t>
  </si>
  <si>
    <t>месяцы</t>
  </si>
  <si>
    <t>дни</t>
  </si>
  <si>
    <t>за неделю</t>
  </si>
  <si>
    <t>за месяц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</si>
  <si>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</si>
  <si>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</si>
  <si>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</si>
  <si>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</si>
  <si>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</si>
  <si>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</si>
  <si>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</si>
  <si>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</si>
  <si>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</si>
  <si>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</si>
  <si>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</si>
  <si>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</si>
  <si>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заполняемость</t>
  </si>
  <si>
    <t>эл/вода</t>
  </si>
  <si>
    <t>в месяц</t>
  </si>
  <si>
    <t>налог</t>
  </si>
  <si>
    <t>комунидад</t>
  </si>
  <si>
    <t>выплаты по кредиту в год</t>
  </si>
  <si>
    <t>КАПИТАЛИЗАЦИЯ: они тоже вкладываются в жильё и идет увеличение стоимости объекта</t>
  </si>
  <si>
    <t>МИНИМУМ!!!</t>
  </si>
  <si>
    <t>Расходы на покупку</t>
  </si>
  <si>
    <t>вложения с кредитом</t>
  </si>
  <si>
    <t>рентабельность на затраты на покупку с годовыми выплатами кредита и налогов</t>
  </si>
  <si>
    <t>рентабельность на затраты на покупку с учетом выплат налогов</t>
  </si>
  <si>
    <t>20 лет</t>
  </si>
  <si>
    <t>c видом на море</t>
  </si>
  <si>
    <t>с ипотекой 60%</t>
  </si>
  <si>
    <t>С кредитом 60%</t>
  </si>
  <si>
    <t>Без кредита</t>
  </si>
  <si>
    <t>ДОХОД1</t>
  </si>
  <si>
    <t>ДОХОД2</t>
  </si>
  <si>
    <t>ДОХОД3</t>
  </si>
  <si>
    <t>Итого расходы</t>
  </si>
  <si>
    <t xml:space="preserve">управление, реклама </t>
  </si>
  <si>
    <t>в год</t>
  </si>
  <si>
    <t>рентабельность на затраты на покупку с годовыми выплатами без налогов</t>
  </si>
  <si>
    <t>рентабельность на затраты на покупку с годовыми выплатами без налогов и без выплат по кредиту</t>
  </si>
  <si>
    <t>ДОХОД4 - Чистый доход с учетом кредитных выплат и налогов</t>
  </si>
  <si>
    <t>ДОХОД3 - Чистый доход с учетом выплат налогов</t>
  </si>
  <si>
    <t>Затраты на покупку 53%</t>
  </si>
  <si>
    <t xml:space="preserve">выплаты по кредиту в месяц </t>
  </si>
  <si>
    <t>без ипотеки</t>
  </si>
  <si>
    <t>страховка</t>
  </si>
  <si>
    <t>за сутки</t>
  </si>
  <si>
    <t>Ла Кала</t>
  </si>
  <si>
    <t>Апартаменты 1 сп</t>
  </si>
  <si>
    <t>апартаменты стоимостью, евро с налогами</t>
  </si>
  <si>
    <t>вторичка</t>
  </si>
</sst>
</file>

<file path=xl/styles.xml><?xml version="1.0" encoding="utf-8"?>
<styleSheet xmlns="http://schemas.openxmlformats.org/spreadsheetml/2006/main">
  <numFmts count="1">
    <numFmt numFmtId="164" formatCode="0.0%"/>
  </numFmts>
  <fonts count="11">
    <font>
      <sz val="12"/>
      <color theme="1"/>
      <name val="Calibri"/>
      <family val="2"/>
      <scheme val="minor"/>
    </font>
    <font>
      <sz val="12"/>
      <color indexed="8"/>
      <name val="Calibri"/>
      <family val="2"/>
    </font>
    <font>
      <b/>
      <sz val="12"/>
      <color indexed="10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10"/>
      <name val="Calibri"/>
      <family val="2"/>
    </font>
    <font>
      <b/>
      <sz val="11"/>
      <color indexed="10"/>
      <name val="Calibri"/>
      <family val="2"/>
    </font>
    <font>
      <b/>
      <sz val="20"/>
      <color indexed="8"/>
      <name val="Calibri"/>
      <family val="2"/>
    </font>
    <font>
      <sz val="8"/>
      <name val="Calibri"/>
      <family val="2"/>
    </font>
    <font>
      <sz val="11"/>
      <name val="Calibri"/>
      <family val="2"/>
    </font>
    <font>
      <sz val="10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47"/>
        <bgColor indexed="8"/>
      </patternFill>
    </fill>
    <fill>
      <patternFill patternType="solid">
        <fgColor indexed="13"/>
        <bgColor indexed="8"/>
      </patternFill>
    </fill>
    <fill>
      <patternFill patternType="solid">
        <fgColor indexed="1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right" vertical="center"/>
    </xf>
    <xf numFmtId="0" fontId="4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right" vertical="center"/>
    </xf>
    <xf numFmtId="0" fontId="4" fillId="3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right" vertical="center"/>
    </xf>
    <xf numFmtId="0" fontId="4" fillId="0" borderId="0" xfId="0" applyFont="1" applyAlignment="1">
      <alignment vertical="center"/>
    </xf>
    <xf numFmtId="3" fontId="4" fillId="0" borderId="1" xfId="0" applyNumberFormat="1" applyFont="1" applyBorder="1" applyAlignment="1">
      <alignment horizontal="right" vertical="center"/>
    </xf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3" xfId="0" applyFont="1" applyBorder="1" applyAlignment="1">
      <alignment horizontal="right" vertical="center"/>
    </xf>
    <xf numFmtId="3" fontId="4" fillId="0" borderId="3" xfId="0" applyNumberFormat="1" applyFont="1" applyBorder="1" applyAlignment="1">
      <alignment horizontal="right" vertical="center"/>
    </xf>
    <xf numFmtId="3" fontId="2" fillId="0" borderId="2" xfId="0" applyNumberFormat="1" applyFont="1" applyBorder="1" applyAlignment="1">
      <alignment vertical="center"/>
    </xf>
    <xf numFmtId="3" fontId="2" fillId="0" borderId="2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vertical="center"/>
    </xf>
    <xf numFmtId="3" fontId="4" fillId="0" borderId="1" xfId="0" applyNumberFormat="1" applyFont="1" applyBorder="1" applyAlignment="1">
      <alignment vertical="center"/>
    </xf>
    <xf numFmtId="0" fontId="6" fillId="4" borderId="1" xfId="0" applyFont="1" applyFill="1" applyBorder="1" applyAlignment="1">
      <alignment vertical="center"/>
    </xf>
    <xf numFmtId="3" fontId="6" fillId="0" borderId="4" xfId="0" applyNumberFormat="1" applyFont="1" applyBorder="1" applyAlignment="1">
      <alignment vertical="center"/>
    </xf>
    <xf numFmtId="9" fontId="4" fillId="0" borderId="4" xfId="0" applyNumberFormat="1" applyFont="1" applyBorder="1" applyAlignment="1">
      <alignment vertical="center"/>
    </xf>
    <xf numFmtId="0" fontId="4" fillId="0" borderId="5" xfId="0" applyFont="1" applyBorder="1" applyAlignment="1">
      <alignment vertical="center" wrapText="1"/>
    </xf>
    <xf numFmtId="3" fontId="3" fillId="0" borderId="5" xfId="0" applyNumberFormat="1" applyFont="1" applyBorder="1" applyAlignment="1">
      <alignment horizontal="right" vertical="center"/>
    </xf>
    <xf numFmtId="9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4" fontId="6" fillId="0" borderId="6" xfId="0" applyNumberFormat="1" applyFont="1" applyBorder="1" applyAlignment="1">
      <alignment horizontal="center" vertical="center"/>
    </xf>
    <xf numFmtId="0" fontId="6" fillId="4" borderId="1" xfId="0" applyFont="1" applyFill="1" applyBorder="1"/>
    <xf numFmtId="3" fontId="4" fillId="0" borderId="5" xfId="0" applyNumberFormat="1" applyFont="1" applyBorder="1" applyAlignment="1">
      <alignment horizontal="right" vertical="center"/>
    </xf>
    <xf numFmtId="0" fontId="4" fillId="0" borderId="7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3" fontId="6" fillId="0" borderId="9" xfId="0" applyNumberFormat="1" applyFont="1" applyBorder="1" applyAlignment="1">
      <alignment vertical="center"/>
    </xf>
    <xf numFmtId="164" fontId="4" fillId="0" borderId="4" xfId="0" applyNumberFormat="1" applyFont="1" applyBorder="1" applyAlignment="1">
      <alignment horizontal="center" vertical="center"/>
    </xf>
    <xf numFmtId="164" fontId="4" fillId="0" borderId="10" xfId="0" applyNumberFormat="1" applyFont="1" applyBorder="1" applyAlignment="1">
      <alignment horizontal="center" vertical="center"/>
    </xf>
    <xf numFmtId="0" fontId="6" fillId="0" borderId="11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3" fontId="6" fillId="0" borderId="13" xfId="0" applyNumberFormat="1" applyFont="1" applyBorder="1" applyAlignment="1">
      <alignment vertical="center"/>
    </xf>
    <xf numFmtId="3" fontId="6" fillId="0" borderId="14" xfId="0" applyNumberFormat="1" applyFont="1" applyBorder="1" applyAlignment="1">
      <alignment vertical="center"/>
    </xf>
    <xf numFmtId="3" fontId="9" fillId="0" borderId="1" xfId="0" applyNumberFormat="1" applyFont="1" applyBorder="1" applyAlignment="1">
      <alignment vertical="center"/>
    </xf>
    <xf numFmtId="3" fontId="3" fillId="0" borderId="15" xfId="0" applyNumberFormat="1" applyFont="1" applyBorder="1" applyAlignment="1">
      <alignment horizontal="right" vertical="center"/>
    </xf>
    <xf numFmtId="3" fontId="4" fillId="0" borderId="16" xfId="0" applyNumberFormat="1" applyFont="1" applyBorder="1" applyAlignment="1">
      <alignment horizontal="right" vertical="center"/>
    </xf>
    <xf numFmtId="3" fontId="9" fillId="0" borderId="11" xfId="0" applyNumberFormat="1" applyFont="1" applyBorder="1" applyAlignment="1">
      <alignment horizontal="right" vertical="center"/>
    </xf>
    <xf numFmtId="3" fontId="9" fillId="0" borderId="16" xfId="0" applyNumberFormat="1" applyFont="1" applyBorder="1" applyAlignment="1">
      <alignment horizontal="right" vertical="center"/>
    </xf>
    <xf numFmtId="3" fontId="3" fillId="0" borderId="15" xfId="0" applyNumberFormat="1" applyFont="1" applyBorder="1" applyAlignment="1">
      <alignment vertical="center"/>
    </xf>
    <xf numFmtId="0" fontId="4" fillId="0" borderId="17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3" fontId="3" fillId="0" borderId="8" xfId="0" applyNumberFormat="1" applyFont="1" applyBorder="1" applyAlignment="1">
      <alignment horizontal="right" vertical="center"/>
    </xf>
    <xf numFmtId="0" fontId="0" fillId="0" borderId="18" xfId="0" applyBorder="1" applyAlignment="1">
      <alignment vertical="center"/>
    </xf>
    <xf numFmtId="0" fontId="0" fillId="0" borderId="5" xfId="0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2" xfId="0" applyFont="1" applyBorder="1" applyAlignment="1">
      <alignment horizontal="center"/>
    </xf>
    <xf numFmtId="0" fontId="0" fillId="0" borderId="2" xfId="0" applyBorder="1" applyAlignment="1"/>
    <xf numFmtId="0" fontId="3" fillId="0" borderId="8" xfId="0" applyFont="1" applyBorder="1" applyAlignment="1">
      <alignment horizontal="right" vertical="center"/>
    </xf>
    <xf numFmtId="0" fontId="4" fillId="0" borderId="5" xfId="0" applyFont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3" fillId="0" borderId="8" xfId="0" applyFont="1" applyBorder="1" applyAlignment="1">
      <alignment vertical="center"/>
    </xf>
    <xf numFmtId="0" fontId="4" fillId="0" borderId="18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0" fillId="0" borderId="1" xfId="0" applyBorder="1"/>
    <xf numFmtId="0" fontId="5" fillId="0" borderId="8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10" fillId="0" borderId="4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9" xfId="0" applyBorder="1" applyAlignment="1">
      <alignment vertical="center"/>
    </xf>
    <xf numFmtId="0" fontId="4" fillId="0" borderId="4" xfId="0" applyFont="1" applyBorder="1" applyAlignment="1">
      <alignment horizontal="center" vertical="center" wrapText="1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9" defaultPivotStyle="PivotStyleMedium7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7"/>
  <sheetViews>
    <sheetView tabSelected="1" showRuler="0" view="pageBreakPreview" zoomScale="75" zoomScaleNormal="100" zoomScaleSheetLayoutView="75" zoomScalePageLayoutView="89" workbookViewId="0">
      <selection activeCell="J3" sqref="J3"/>
    </sheetView>
  </sheetViews>
  <sheetFormatPr defaultColWidth="11.19921875" defaultRowHeight="15.6"/>
  <cols>
    <col min="1" max="1" width="17.5" customWidth="1"/>
    <col min="2" max="2" width="12.8984375" customWidth="1"/>
    <col min="3" max="3" width="16.296875" customWidth="1"/>
    <col min="4" max="4" width="13.296875" customWidth="1"/>
    <col min="5" max="5" width="11" customWidth="1"/>
    <col min="6" max="6" width="14.3984375" customWidth="1"/>
    <col min="7" max="7" width="10.8984375" customWidth="1"/>
    <col min="8" max="8" width="1.69921875" customWidth="1"/>
    <col min="9" max="9" width="17.3984375" customWidth="1"/>
    <col min="10" max="10" width="13" customWidth="1"/>
    <col min="11" max="11" width="16.19921875" customWidth="1"/>
    <col min="12" max="12" width="10.5" customWidth="1"/>
    <col min="13" max="13" width="13.69921875" customWidth="1"/>
    <col min="14" max="14" width="10.19921875" customWidth="1"/>
  </cols>
  <sheetData>
    <row r="1" spans="1:14" s="13" customFormat="1" ht="25.8">
      <c r="A1" s="12" t="s">
        <v>35</v>
      </c>
      <c r="I1" s="12" t="s">
        <v>36</v>
      </c>
    </row>
    <row r="2" spans="1:14" s="10" customFormat="1" ht="15.6" customHeight="1">
      <c r="A2" s="21" t="s">
        <v>53</v>
      </c>
      <c r="B2" s="4" t="s">
        <v>55</v>
      </c>
      <c r="C2" s="35"/>
      <c r="D2" s="34"/>
      <c r="E2" s="35"/>
      <c r="F2" s="73" t="s">
        <v>47</v>
      </c>
      <c r="I2" s="21" t="str">
        <f t="shared" ref="I2:J4" si="0">A2</f>
        <v>Апартаменты 1 сп</v>
      </c>
      <c r="J2" s="22" t="str">
        <f t="shared" si="0"/>
        <v>вторичка</v>
      </c>
      <c r="K2" s="35"/>
      <c r="L2" s="34"/>
      <c r="M2" s="40"/>
      <c r="N2" s="73" t="s">
        <v>0</v>
      </c>
    </row>
    <row r="3" spans="1:14" s="10" customFormat="1" ht="15.6" customHeight="1">
      <c r="A3" s="4" t="s">
        <v>33</v>
      </c>
      <c r="B3" s="44" t="s">
        <v>1</v>
      </c>
      <c r="C3" s="4" t="s">
        <v>28</v>
      </c>
      <c r="D3" s="23" t="s">
        <v>34</v>
      </c>
      <c r="E3" s="36" t="s">
        <v>2</v>
      </c>
      <c r="F3" s="74"/>
      <c r="I3" s="4" t="str">
        <f t="shared" si="0"/>
        <v>c видом на море</v>
      </c>
      <c r="J3" s="22" t="str">
        <f t="shared" si="0"/>
        <v>Цена</v>
      </c>
      <c r="K3" s="4" t="str">
        <f>C3</f>
        <v>Расходы на покупку</v>
      </c>
      <c r="L3" s="32" t="s">
        <v>49</v>
      </c>
      <c r="M3" s="41"/>
      <c r="N3" s="74"/>
    </row>
    <row r="4" spans="1:14" s="10" customFormat="1" ht="15.6" customHeight="1" thickBot="1">
      <c r="A4" s="50" t="s">
        <v>52</v>
      </c>
      <c r="B4" s="43">
        <v>126000</v>
      </c>
      <c r="C4" s="25">
        <v>0.13</v>
      </c>
      <c r="D4" s="24">
        <f>B4*C4</f>
        <v>16380</v>
      </c>
      <c r="E4" s="37">
        <f>B4*40%</f>
        <v>50400</v>
      </c>
      <c r="F4" s="75"/>
      <c r="I4" s="4" t="str">
        <f t="shared" si="0"/>
        <v>Ла Кала</v>
      </c>
      <c r="J4" s="43">
        <f t="shared" si="0"/>
        <v>126000</v>
      </c>
      <c r="K4" s="25">
        <f>C4</f>
        <v>0.13</v>
      </c>
      <c r="L4" s="24">
        <f>J4*K4</f>
        <v>16380</v>
      </c>
      <c r="M4" s="42"/>
      <c r="N4" s="75"/>
    </row>
    <row r="5" spans="1:14" s="13" customFormat="1" ht="30" customHeight="1" thickBot="1">
      <c r="A5" s="51" t="s">
        <v>54</v>
      </c>
      <c r="B5" s="51"/>
      <c r="C5" s="51"/>
      <c r="D5" s="51"/>
      <c r="E5" s="19">
        <f>B4+D4</f>
        <v>142380</v>
      </c>
      <c r="F5" s="20">
        <f>E4+D4</f>
        <v>66780</v>
      </c>
      <c r="G5" s="26" t="s">
        <v>29</v>
      </c>
      <c r="I5" s="51" t="str">
        <f>A5</f>
        <v>апартаменты стоимостью, евро с налогами</v>
      </c>
      <c r="J5" s="51"/>
      <c r="K5" s="51"/>
      <c r="L5" s="51"/>
      <c r="M5" s="20">
        <f>J4+L4</f>
        <v>142380</v>
      </c>
      <c r="N5" s="20">
        <f>J4+L4</f>
        <v>142380</v>
      </c>
    </row>
    <row r="6" spans="1:14" s="13" customFormat="1" ht="16.2" thickBot="1">
      <c r="A6" s="57" t="s">
        <v>4</v>
      </c>
      <c r="B6" s="57" t="s">
        <v>5</v>
      </c>
      <c r="C6" s="52" t="s">
        <v>3</v>
      </c>
      <c r="D6" s="52"/>
      <c r="E6" s="52"/>
      <c r="F6" s="2"/>
      <c r="G6" s="10"/>
      <c r="I6" s="57" t="str">
        <f>A6</f>
        <v>месяцы</v>
      </c>
      <c r="J6" s="57" t="str">
        <f>B6</f>
        <v>дни</v>
      </c>
      <c r="K6" s="52" t="str">
        <f>C6</f>
        <v>стоимость аренды, евро</v>
      </c>
      <c r="L6" s="52"/>
      <c r="M6" s="52"/>
      <c r="N6" s="10"/>
    </row>
    <row r="7" spans="1:14" s="13" customFormat="1" ht="16.2" thickBot="1">
      <c r="A7" s="58"/>
      <c r="B7" s="58"/>
      <c r="C7" s="15" t="s">
        <v>51</v>
      </c>
      <c r="D7" s="15" t="s">
        <v>6</v>
      </c>
      <c r="E7" s="15" t="s">
        <v>7</v>
      </c>
      <c r="F7" s="2"/>
      <c r="G7" s="10"/>
      <c r="I7" s="58"/>
      <c r="J7" s="58"/>
      <c r="K7" s="15" t="str">
        <f>C7</f>
        <v>за сутки</v>
      </c>
      <c r="L7" s="15" t="str">
        <f>D7</f>
        <v>за неделю</v>
      </c>
      <c r="M7" s="15" t="str">
        <f>E7</f>
        <v>за месяц</v>
      </c>
      <c r="N7" s="2"/>
    </row>
    <row r="8" spans="1:14" s="13" customFormat="1">
      <c r="A8" s="16" t="s">
        <v>8</v>
      </c>
      <c r="B8" s="17">
        <v>31</v>
      </c>
      <c r="C8" s="17">
        <v>60</v>
      </c>
      <c r="D8" s="17">
        <f t="shared" ref="D8:D19" si="1">C8*7</f>
        <v>420</v>
      </c>
      <c r="E8" s="18">
        <f>B8*C8</f>
        <v>1860</v>
      </c>
      <c r="F8" s="3"/>
      <c r="G8" s="10"/>
      <c r="I8" s="16" t="str">
        <f t="shared" ref="I8:I19" si="2">A8</f>
        <v>январь</v>
      </c>
      <c r="J8" s="17">
        <f t="shared" ref="J8:J19" si="3">B8</f>
        <v>31</v>
      </c>
      <c r="K8" s="17">
        <f t="shared" ref="K8:K19" si="4">C8</f>
        <v>60</v>
      </c>
      <c r="L8" s="17">
        <f>K8*7</f>
        <v>420</v>
      </c>
      <c r="M8" s="18">
        <f>J8*K8</f>
        <v>1860</v>
      </c>
      <c r="N8" s="2"/>
    </row>
    <row r="9" spans="1:14" s="13" customFormat="1">
      <c r="A9" s="4" t="s">
        <v>9</v>
      </c>
      <c r="B9" s="5">
        <v>28</v>
      </c>
      <c r="C9" s="5">
        <v>60</v>
      </c>
      <c r="D9" s="5">
        <f t="shared" si="1"/>
        <v>420</v>
      </c>
      <c r="E9" s="11">
        <f t="shared" ref="E9:E19" si="5">B9*C9</f>
        <v>1680</v>
      </c>
      <c r="F9" s="3"/>
      <c r="G9" s="10"/>
      <c r="I9" s="4" t="str">
        <f t="shared" si="2"/>
        <v>февраль</v>
      </c>
      <c r="J9" s="5">
        <f t="shared" si="3"/>
        <v>28</v>
      </c>
      <c r="K9" s="5">
        <f t="shared" si="4"/>
        <v>60</v>
      </c>
      <c r="L9" s="5">
        <f t="shared" ref="L9:L19" si="6">K9*7</f>
        <v>420</v>
      </c>
      <c r="M9" s="11">
        <f t="shared" ref="M9:M19" si="7">J9*K9</f>
        <v>1680</v>
      </c>
      <c r="N9" s="3"/>
    </row>
    <row r="10" spans="1:14" s="13" customFormat="1">
      <c r="A10" s="4" t="s">
        <v>10</v>
      </c>
      <c r="B10" s="5">
        <v>31</v>
      </c>
      <c r="C10" s="5">
        <v>70</v>
      </c>
      <c r="D10" s="5">
        <f t="shared" si="1"/>
        <v>490</v>
      </c>
      <c r="E10" s="11">
        <f t="shared" si="5"/>
        <v>2170</v>
      </c>
      <c r="F10" s="3"/>
      <c r="G10" s="10"/>
      <c r="I10" s="4" t="str">
        <f t="shared" si="2"/>
        <v>март</v>
      </c>
      <c r="J10" s="5">
        <f t="shared" si="3"/>
        <v>31</v>
      </c>
      <c r="K10" s="5">
        <f t="shared" si="4"/>
        <v>70</v>
      </c>
      <c r="L10" s="5">
        <f t="shared" si="6"/>
        <v>490</v>
      </c>
      <c r="M10" s="11">
        <f t="shared" si="7"/>
        <v>2170</v>
      </c>
      <c r="N10" s="3"/>
    </row>
    <row r="11" spans="1:14" s="13" customFormat="1">
      <c r="A11" s="6" t="s">
        <v>11</v>
      </c>
      <c r="B11" s="7">
        <v>30</v>
      </c>
      <c r="C11" s="7">
        <v>70</v>
      </c>
      <c r="D11" s="5">
        <f t="shared" si="1"/>
        <v>490</v>
      </c>
      <c r="E11" s="11">
        <f t="shared" si="5"/>
        <v>2100</v>
      </c>
      <c r="F11" s="3"/>
      <c r="G11" s="10"/>
      <c r="I11" s="6" t="str">
        <f t="shared" si="2"/>
        <v>апрель</v>
      </c>
      <c r="J11" s="7">
        <f t="shared" si="3"/>
        <v>30</v>
      </c>
      <c r="K11" s="5">
        <f t="shared" si="4"/>
        <v>70</v>
      </c>
      <c r="L11" s="5">
        <f t="shared" si="6"/>
        <v>490</v>
      </c>
      <c r="M11" s="11">
        <f t="shared" si="7"/>
        <v>2100</v>
      </c>
      <c r="N11" s="3"/>
    </row>
    <row r="12" spans="1:14" s="13" customFormat="1">
      <c r="A12" s="6" t="s">
        <v>12</v>
      </c>
      <c r="B12" s="7">
        <v>31</v>
      </c>
      <c r="C12" s="7">
        <v>80</v>
      </c>
      <c r="D12" s="5">
        <f t="shared" si="1"/>
        <v>560</v>
      </c>
      <c r="E12" s="11">
        <f t="shared" si="5"/>
        <v>2480</v>
      </c>
      <c r="F12" s="3"/>
      <c r="G12" s="10"/>
      <c r="I12" s="6" t="str">
        <f t="shared" si="2"/>
        <v>май</v>
      </c>
      <c r="J12" s="7">
        <f t="shared" si="3"/>
        <v>31</v>
      </c>
      <c r="K12" s="5">
        <f t="shared" si="4"/>
        <v>80</v>
      </c>
      <c r="L12" s="5">
        <f t="shared" si="6"/>
        <v>560</v>
      </c>
      <c r="M12" s="11">
        <f t="shared" si="7"/>
        <v>2480</v>
      </c>
      <c r="N12" s="3"/>
    </row>
    <row r="13" spans="1:14" s="13" customFormat="1">
      <c r="A13" s="8" t="s">
        <v>13</v>
      </c>
      <c r="B13" s="9">
        <v>30</v>
      </c>
      <c r="C13" s="9">
        <v>90</v>
      </c>
      <c r="D13" s="5">
        <f t="shared" si="1"/>
        <v>630</v>
      </c>
      <c r="E13" s="11">
        <f t="shared" si="5"/>
        <v>2700</v>
      </c>
      <c r="F13" s="3"/>
      <c r="G13" s="10"/>
      <c r="I13" s="8" t="str">
        <f t="shared" si="2"/>
        <v>июнь</v>
      </c>
      <c r="J13" s="9">
        <f t="shared" si="3"/>
        <v>30</v>
      </c>
      <c r="K13" s="5">
        <f t="shared" si="4"/>
        <v>90</v>
      </c>
      <c r="L13" s="5">
        <f t="shared" si="6"/>
        <v>630</v>
      </c>
      <c r="M13" s="11">
        <f t="shared" si="7"/>
        <v>2700</v>
      </c>
      <c r="N13" s="3"/>
    </row>
    <row r="14" spans="1:14" s="13" customFormat="1">
      <c r="A14" s="8" t="s">
        <v>14</v>
      </c>
      <c r="B14" s="9">
        <v>31</v>
      </c>
      <c r="C14" s="9">
        <v>100</v>
      </c>
      <c r="D14" s="5">
        <f t="shared" si="1"/>
        <v>700</v>
      </c>
      <c r="E14" s="11">
        <f t="shared" si="5"/>
        <v>3100</v>
      </c>
      <c r="F14" s="3"/>
      <c r="G14" s="10"/>
      <c r="I14" s="8" t="str">
        <f t="shared" si="2"/>
        <v>июль</v>
      </c>
      <c r="J14" s="9">
        <f t="shared" si="3"/>
        <v>31</v>
      </c>
      <c r="K14" s="5">
        <f t="shared" si="4"/>
        <v>100</v>
      </c>
      <c r="L14" s="5">
        <f t="shared" si="6"/>
        <v>700</v>
      </c>
      <c r="M14" s="11">
        <f t="shared" si="7"/>
        <v>3100</v>
      </c>
      <c r="N14" s="3"/>
    </row>
    <row r="15" spans="1:14" s="13" customFormat="1">
      <c r="A15" s="8" t="s">
        <v>15</v>
      </c>
      <c r="B15" s="9">
        <v>31</v>
      </c>
      <c r="C15" s="9">
        <v>100</v>
      </c>
      <c r="D15" s="5">
        <f t="shared" si="1"/>
        <v>700</v>
      </c>
      <c r="E15" s="11">
        <f t="shared" si="5"/>
        <v>3100</v>
      </c>
      <c r="F15" s="3"/>
      <c r="G15" s="10"/>
      <c r="I15" s="8" t="str">
        <f t="shared" si="2"/>
        <v>август</v>
      </c>
      <c r="J15" s="9">
        <f t="shared" si="3"/>
        <v>31</v>
      </c>
      <c r="K15" s="5">
        <f t="shared" si="4"/>
        <v>100</v>
      </c>
      <c r="L15" s="5">
        <f t="shared" si="6"/>
        <v>700</v>
      </c>
      <c r="M15" s="11">
        <f t="shared" si="7"/>
        <v>3100</v>
      </c>
      <c r="N15" s="3"/>
    </row>
    <row r="16" spans="1:14" s="13" customFormat="1">
      <c r="A16" s="6" t="s">
        <v>16</v>
      </c>
      <c r="B16" s="7">
        <v>30</v>
      </c>
      <c r="C16" s="7">
        <v>80</v>
      </c>
      <c r="D16" s="5">
        <f t="shared" si="1"/>
        <v>560</v>
      </c>
      <c r="E16" s="11">
        <f t="shared" si="5"/>
        <v>2400</v>
      </c>
      <c r="F16" s="3"/>
      <c r="G16" s="10"/>
      <c r="I16" s="6" t="str">
        <f t="shared" si="2"/>
        <v>сентябрь</v>
      </c>
      <c r="J16" s="7">
        <f t="shared" si="3"/>
        <v>30</v>
      </c>
      <c r="K16" s="5">
        <f t="shared" si="4"/>
        <v>80</v>
      </c>
      <c r="L16" s="5">
        <f t="shared" si="6"/>
        <v>560</v>
      </c>
      <c r="M16" s="11">
        <f t="shared" si="7"/>
        <v>2400</v>
      </c>
      <c r="N16" s="3"/>
    </row>
    <row r="17" spans="1:14" s="13" customFormat="1">
      <c r="A17" s="6" t="s">
        <v>17</v>
      </c>
      <c r="B17" s="7">
        <v>31</v>
      </c>
      <c r="C17" s="7">
        <v>70</v>
      </c>
      <c r="D17" s="5">
        <f t="shared" si="1"/>
        <v>490</v>
      </c>
      <c r="E17" s="11">
        <f t="shared" si="5"/>
        <v>2170</v>
      </c>
      <c r="F17" s="3"/>
      <c r="G17" s="10"/>
      <c r="I17" s="6" t="str">
        <f t="shared" si="2"/>
        <v>октябрь</v>
      </c>
      <c r="J17" s="7">
        <f t="shared" si="3"/>
        <v>31</v>
      </c>
      <c r="K17" s="5">
        <f t="shared" si="4"/>
        <v>70</v>
      </c>
      <c r="L17" s="5">
        <f t="shared" si="6"/>
        <v>490</v>
      </c>
      <c r="M17" s="11">
        <f t="shared" si="7"/>
        <v>2170</v>
      </c>
      <c r="N17" s="3"/>
    </row>
    <row r="18" spans="1:14" s="13" customFormat="1">
      <c r="A18" s="4" t="s">
        <v>18</v>
      </c>
      <c r="B18" s="5">
        <v>30</v>
      </c>
      <c r="C18" s="5">
        <v>60</v>
      </c>
      <c r="D18" s="5">
        <f t="shared" si="1"/>
        <v>420</v>
      </c>
      <c r="E18" s="11">
        <f t="shared" si="5"/>
        <v>1800</v>
      </c>
      <c r="F18" s="3"/>
      <c r="G18" s="10"/>
      <c r="I18" s="4" t="str">
        <f t="shared" si="2"/>
        <v>ноябрь</v>
      </c>
      <c r="J18" s="5">
        <f t="shared" si="3"/>
        <v>30</v>
      </c>
      <c r="K18" s="5">
        <f t="shared" si="4"/>
        <v>60</v>
      </c>
      <c r="L18" s="5">
        <f t="shared" si="6"/>
        <v>420</v>
      </c>
      <c r="M18" s="11">
        <f t="shared" si="7"/>
        <v>1800</v>
      </c>
      <c r="N18" s="3"/>
    </row>
    <row r="19" spans="1:14" s="13" customFormat="1">
      <c r="A19" s="4" t="s">
        <v>19</v>
      </c>
      <c r="B19" s="5">
        <v>31</v>
      </c>
      <c r="C19" s="5">
        <v>60</v>
      </c>
      <c r="D19" s="5">
        <f t="shared" si="1"/>
        <v>420</v>
      </c>
      <c r="E19" s="11">
        <f t="shared" si="5"/>
        <v>1860</v>
      </c>
      <c r="F19" s="3"/>
      <c r="G19" s="10"/>
      <c r="I19" s="4" t="str">
        <f t="shared" si="2"/>
        <v>декабрь</v>
      </c>
      <c r="J19" s="5">
        <f t="shared" si="3"/>
        <v>31</v>
      </c>
      <c r="K19" s="5">
        <f t="shared" si="4"/>
        <v>60</v>
      </c>
      <c r="L19" s="5">
        <f t="shared" si="6"/>
        <v>420</v>
      </c>
      <c r="M19" s="11">
        <f t="shared" si="7"/>
        <v>1860</v>
      </c>
      <c r="N19" s="3"/>
    </row>
    <row r="20" spans="1:14" s="13" customFormat="1">
      <c r="A20" s="59">
        <f>SUM(B8:B19)</f>
        <v>365</v>
      </c>
      <c r="B20" s="55"/>
      <c r="C20" s="53">
        <f>SUM(E8:E19)</f>
        <v>27420</v>
      </c>
      <c r="D20" s="54"/>
      <c r="E20" s="55"/>
      <c r="F20" s="1"/>
      <c r="I20" s="63">
        <f>SUM(J8:J19)</f>
        <v>365</v>
      </c>
      <c r="J20" s="55"/>
      <c r="K20" s="53">
        <f>SUM(M8:M19)</f>
        <v>27420</v>
      </c>
      <c r="L20" s="54"/>
      <c r="M20" s="55"/>
      <c r="N20" s="3"/>
    </row>
    <row r="21" spans="1:14" s="13" customFormat="1">
      <c r="A21" s="21" t="s">
        <v>37</v>
      </c>
      <c r="B21" s="4" t="s">
        <v>20</v>
      </c>
      <c r="C21" s="28">
        <v>0.8</v>
      </c>
      <c r="D21" s="29">
        <v>0.8</v>
      </c>
      <c r="E21" s="27">
        <f>C20*D21</f>
        <v>21936</v>
      </c>
      <c r="F21" s="1"/>
      <c r="I21" s="21" t="str">
        <f>A21</f>
        <v>ДОХОД1</v>
      </c>
      <c r="J21" s="4" t="str">
        <f>B21</f>
        <v>заполняемость</v>
      </c>
      <c r="K21" s="28">
        <f>C21</f>
        <v>0.8</v>
      </c>
      <c r="L21" s="29">
        <f>D21</f>
        <v>0.8</v>
      </c>
      <c r="M21" s="27">
        <f>K20*L21</f>
        <v>21936</v>
      </c>
      <c r="N21" s="1"/>
    </row>
    <row r="22" spans="1:14" s="13" customFormat="1">
      <c r="A22" s="56" t="s">
        <v>41</v>
      </c>
      <c r="B22" s="60"/>
      <c r="C22" s="28">
        <v>0.2</v>
      </c>
      <c r="D22" s="29">
        <v>0.2</v>
      </c>
      <c r="E22" s="33">
        <f>E21*D22</f>
        <v>4387.2</v>
      </c>
      <c r="F22" s="3"/>
      <c r="I22" s="56" t="str">
        <f t="shared" ref="I22:I28" si="8">A22</f>
        <v xml:space="preserve">управление, реклама </v>
      </c>
      <c r="J22" s="60"/>
      <c r="K22" s="28">
        <f>C22</f>
        <v>0.2</v>
      </c>
      <c r="L22" s="29">
        <f>D22</f>
        <v>0.2</v>
      </c>
      <c r="M22" s="33">
        <f>M21*L22</f>
        <v>4387.2</v>
      </c>
      <c r="N22" s="1"/>
    </row>
    <row r="23" spans="1:14" s="13" customFormat="1">
      <c r="A23" s="4" t="s">
        <v>21</v>
      </c>
      <c r="B23" s="4" t="s">
        <v>22</v>
      </c>
      <c r="C23" s="29">
        <v>80</v>
      </c>
      <c r="D23" s="29">
        <v>12</v>
      </c>
      <c r="E23" s="33">
        <f>C23*D23</f>
        <v>960</v>
      </c>
      <c r="F23" s="3"/>
      <c r="I23" s="4" t="str">
        <f t="shared" si="8"/>
        <v>эл/вода</v>
      </c>
      <c r="J23" s="4" t="str">
        <f>B23</f>
        <v>в месяц</v>
      </c>
      <c r="K23" s="29">
        <f>C23</f>
        <v>80</v>
      </c>
      <c r="L23" s="29">
        <f>D23</f>
        <v>12</v>
      </c>
      <c r="M23" s="33">
        <f>K23*L23</f>
        <v>960</v>
      </c>
      <c r="N23" s="3"/>
    </row>
    <row r="24" spans="1:14" s="13" customFormat="1">
      <c r="A24" s="4" t="s">
        <v>23</v>
      </c>
      <c r="B24" s="56" t="s">
        <v>42</v>
      </c>
      <c r="C24" s="54"/>
      <c r="D24" s="55"/>
      <c r="E24" s="33">
        <v>300</v>
      </c>
      <c r="F24" s="3"/>
      <c r="I24" s="4" t="str">
        <f t="shared" si="8"/>
        <v>налог</v>
      </c>
      <c r="J24" s="56" t="str">
        <f>B24</f>
        <v>в год</v>
      </c>
      <c r="K24" s="54"/>
      <c r="L24" s="55"/>
      <c r="M24" s="33">
        <f>E24</f>
        <v>300</v>
      </c>
      <c r="N24" s="3"/>
    </row>
    <row r="25" spans="1:14" s="13" customFormat="1">
      <c r="A25" s="4" t="s">
        <v>24</v>
      </c>
      <c r="B25" s="4" t="s">
        <v>22</v>
      </c>
      <c r="C25" s="29">
        <v>60</v>
      </c>
      <c r="D25" s="29">
        <v>12</v>
      </c>
      <c r="E25" s="33">
        <f>C25*D25</f>
        <v>720</v>
      </c>
      <c r="F25" s="3"/>
      <c r="I25" s="4" t="str">
        <f t="shared" si="8"/>
        <v>комунидад</v>
      </c>
      <c r="J25" s="4" t="str">
        <f>B25</f>
        <v>в месяц</v>
      </c>
      <c r="K25" s="29">
        <f>C25</f>
        <v>60</v>
      </c>
      <c r="L25" s="29">
        <f>D25</f>
        <v>12</v>
      </c>
      <c r="M25" s="33">
        <f>K25*L25</f>
        <v>720</v>
      </c>
      <c r="N25" s="3"/>
    </row>
    <row r="26" spans="1:14" s="13" customFormat="1">
      <c r="A26" s="4" t="s">
        <v>50</v>
      </c>
      <c r="B26" s="56" t="s">
        <v>42</v>
      </c>
      <c r="C26" s="54"/>
      <c r="D26" s="55"/>
      <c r="E26" s="33">
        <v>250</v>
      </c>
      <c r="F26" s="3"/>
      <c r="I26" s="4" t="str">
        <f t="shared" si="8"/>
        <v>страховка</v>
      </c>
      <c r="J26" s="56" t="str">
        <f>B26</f>
        <v>в год</v>
      </c>
      <c r="K26" s="54"/>
      <c r="L26" s="55"/>
      <c r="M26" s="33">
        <f>E26</f>
        <v>250</v>
      </c>
      <c r="N26" s="3"/>
    </row>
    <row r="27" spans="1:14" s="13" customFormat="1">
      <c r="A27" s="4" t="s">
        <v>40</v>
      </c>
      <c r="B27" s="56" t="s">
        <v>42</v>
      </c>
      <c r="C27" s="64"/>
      <c r="D27" s="60"/>
      <c r="E27" s="27">
        <f>SUM(E22:E26)</f>
        <v>6617.2</v>
      </c>
      <c r="F27" s="1"/>
      <c r="I27" s="4" t="str">
        <f t="shared" si="8"/>
        <v>Итого расходы</v>
      </c>
      <c r="J27" s="56" t="str">
        <f>B27</f>
        <v>в год</v>
      </c>
      <c r="K27" s="54"/>
      <c r="L27" s="55"/>
      <c r="M27" s="27">
        <f>SUM(M22:M26)</f>
        <v>6617.2</v>
      </c>
      <c r="N27" s="3"/>
    </row>
    <row r="28" spans="1:14" s="13" customFormat="1" ht="16.2" thickBot="1">
      <c r="A28" s="63" t="s">
        <v>38</v>
      </c>
      <c r="B28" s="54"/>
      <c r="C28" s="54"/>
      <c r="D28" s="55"/>
      <c r="E28" s="45">
        <f>E21-E27</f>
        <v>15318.8</v>
      </c>
      <c r="F28" s="1"/>
      <c r="I28" s="63" t="str">
        <f t="shared" si="8"/>
        <v>ДОХОД2</v>
      </c>
      <c r="J28" s="54"/>
      <c r="K28" s="54"/>
      <c r="L28" s="55"/>
      <c r="M28" s="45">
        <f>M21-M27</f>
        <v>15318.8</v>
      </c>
      <c r="N28" s="1"/>
    </row>
    <row r="29" spans="1:14" s="13" customFormat="1" ht="34.950000000000003" customHeight="1" thickTop="1" thickBot="1">
      <c r="A29" s="61" t="s">
        <v>44</v>
      </c>
      <c r="B29" s="61"/>
      <c r="C29" s="61"/>
      <c r="D29" s="62"/>
      <c r="E29" s="31">
        <f>E28*100/F5</f>
        <v>22.939203354297693</v>
      </c>
      <c r="F29" s="1"/>
      <c r="I29" s="61" t="s">
        <v>43</v>
      </c>
      <c r="J29" s="61"/>
      <c r="K29" s="61"/>
      <c r="L29" s="62"/>
      <c r="M29" s="31">
        <f>M28*100/N5</f>
        <v>10.759095378564405</v>
      </c>
      <c r="N29" s="1"/>
    </row>
    <row r="30" spans="1:14" s="13" customFormat="1" ht="19.2" customHeight="1" thickTop="1">
      <c r="A30" s="56" t="s">
        <v>23</v>
      </c>
      <c r="B30" s="60"/>
      <c r="C30" s="28">
        <v>0.24</v>
      </c>
      <c r="D30" s="29">
        <v>0.24</v>
      </c>
      <c r="E30" s="46">
        <f>E21*D30</f>
        <v>5264.6399999999994</v>
      </c>
      <c r="F30" s="3"/>
      <c r="I30" s="56" t="str">
        <f>A30</f>
        <v>налог</v>
      </c>
      <c r="J30" s="60"/>
      <c r="K30" s="28">
        <f>C30</f>
        <v>0.24</v>
      </c>
      <c r="L30" s="29">
        <f>D30</f>
        <v>0.24</v>
      </c>
      <c r="M30" s="46">
        <f>M21*L30</f>
        <v>5264.6399999999994</v>
      </c>
      <c r="N30" s="1"/>
    </row>
    <row r="31" spans="1:14" s="13" customFormat="1" ht="16.2" thickBot="1">
      <c r="A31" s="63" t="s">
        <v>39</v>
      </c>
      <c r="B31" s="54"/>
      <c r="C31" s="54"/>
      <c r="D31" s="55"/>
      <c r="E31" s="45">
        <f>E28-E30</f>
        <v>10054.16</v>
      </c>
      <c r="F31" s="1"/>
      <c r="I31" s="63" t="s">
        <v>46</v>
      </c>
      <c r="J31" s="54"/>
      <c r="K31" s="54"/>
      <c r="L31" s="55"/>
      <c r="M31" s="45">
        <f>M28-M30</f>
        <v>10054.16</v>
      </c>
      <c r="N31" s="3"/>
    </row>
    <row r="32" spans="1:14" s="13" customFormat="1" ht="16.8" thickTop="1" thickBot="1">
      <c r="A32" s="68" t="s">
        <v>31</v>
      </c>
      <c r="B32" s="54"/>
      <c r="C32" s="54"/>
      <c r="D32" s="72"/>
      <c r="E32" s="31">
        <f>E31*100/F5</f>
        <v>15.055645402815214</v>
      </c>
      <c r="F32" s="10"/>
      <c r="I32" s="68" t="s">
        <v>31</v>
      </c>
      <c r="J32" s="54"/>
      <c r="K32" s="54"/>
      <c r="L32" s="72"/>
      <c r="M32" s="31">
        <f>M31*100/N5</f>
        <v>7.0614974013204099</v>
      </c>
      <c r="N32" s="10"/>
    </row>
    <row r="33" spans="1:14" s="13" customFormat="1" ht="83.4" customHeight="1" thickTop="1">
      <c r="A33" s="68" t="s">
        <v>25</v>
      </c>
      <c r="B33" s="69"/>
      <c r="C33" s="29" t="s">
        <v>32</v>
      </c>
      <c r="D33" s="38">
        <v>3.2000000000000001E-2</v>
      </c>
      <c r="E33" s="47">
        <f>C34*12</f>
        <v>5122.68</v>
      </c>
      <c r="F33" s="70" t="s">
        <v>26</v>
      </c>
      <c r="I33" s="10"/>
      <c r="J33" s="10"/>
      <c r="K33" s="10"/>
      <c r="L33" s="10"/>
      <c r="M33" s="10"/>
      <c r="N33" s="10"/>
    </row>
    <row r="34" spans="1:14" s="13" customFormat="1">
      <c r="A34" s="66" t="s">
        <v>48</v>
      </c>
      <c r="B34" s="67"/>
      <c r="C34" s="29">
        <v>426.89</v>
      </c>
      <c r="D34" s="39"/>
      <c r="E34" s="48"/>
      <c r="F34" s="71"/>
      <c r="I34" s="10"/>
      <c r="J34" s="10"/>
      <c r="K34" s="10"/>
      <c r="L34" s="10"/>
      <c r="M34" s="10"/>
      <c r="N34" s="10"/>
    </row>
    <row r="35" spans="1:14" s="13" customFormat="1" ht="16.95" customHeight="1" thickBot="1">
      <c r="A35" s="65" t="s">
        <v>45</v>
      </c>
      <c r="B35" s="65"/>
      <c r="C35" s="65"/>
      <c r="D35" s="65"/>
      <c r="E35" s="49">
        <f>E31-E33</f>
        <v>4931.4799999999996</v>
      </c>
      <c r="F35" s="10"/>
      <c r="N35" s="14"/>
    </row>
    <row r="36" spans="1:14" s="13" customFormat="1" ht="28.8" customHeight="1" thickTop="1" thickBot="1">
      <c r="A36" s="61" t="s">
        <v>30</v>
      </c>
      <c r="B36" s="61"/>
      <c r="C36" s="61"/>
      <c r="D36" s="62"/>
      <c r="E36" s="31">
        <f>E35*100/F5</f>
        <v>7.3846660676849352</v>
      </c>
      <c r="F36" s="30" t="s">
        <v>27</v>
      </c>
    </row>
    <row r="37" spans="1:14" s="13" customFormat="1" ht="34.200000000000003" customHeight="1" thickTop="1"/>
  </sheetData>
  <mergeCells count="37">
    <mergeCell ref="J24:L24"/>
    <mergeCell ref="K20:M20"/>
    <mergeCell ref="F2:F4"/>
    <mergeCell ref="N2:N4"/>
    <mergeCell ref="I30:J30"/>
    <mergeCell ref="I5:L5"/>
    <mergeCell ref="I6:I7"/>
    <mergeCell ref="J6:J7"/>
    <mergeCell ref="I20:J20"/>
    <mergeCell ref="K6:M6"/>
    <mergeCell ref="I22:J22"/>
    <mergeCell ref="F33:F34"/>
    <mergeCell ref="I29:L29"/>
    <mergeCell ref="A32:D32"/>
    <mergeCell ref="A31:D31"/>
    <mergeCell ref="A29:D29"/>
    <mergeCell ref="A30:B30"/>
    <mergeCell ref="I32:L32"/>
    <mergeCell ref="I31:L31"/>
    <mergeCell ref="A36:D36"/>
    <mergeCell ref="I28:L28"/>
    <mergeCell ref="B26:D26"/>
    <mergeCell ref="B27:D27"/>
    <mergeCell ref="A28:D28"/>
    <mergeCell ref="J26:L26"/>
    <mergeCell ref="J27:L27"/>
    <mergeCell ref="A35:D35"/>
    <mergeCell ref="A34:B34"/>
    <mergeCell ref="A33:B33"/>
    <mergeCell ref="A5:D5"/>
    <mergeCell ref="C6:E6"/>
    <mergeCell ref="C20:E20"/>
    <mergeCell ref="B24:D24"/>
    <mergeCell ref="A6:A7"/>
    <mergeCell ref="B6:B7"/>
    <mergeCell ref="A20:B20"/>
    <mergeCell ref="A22:B22"/>
  </mergeCells>
  <phoneticPr fontId="8" type="noConversion"/>
  <pageMargins left="0.51181102362204722" right="0.31496062992125984" top="0.55118110236220474" bottom="0.35433070866141736" header="0" footer="0"/>
  <pageSetup paperSize="9"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Microsoft Office</dc:creator>
  <cp:lastModifiedBy>mvideo</cp:lastModifiedBy>
  <cp:lastPrinted>2020-06-24T11:15:41Z</cp:lastPrinted>
  <dcterms:created xsi:type="dcterms:W3CDTF">2017-08-11T15:08:53Z</dcterms:created>
  <dcterms:modified xsi:type="dcterms:W3CDTF">2020-07-21T14:53:06Z</dcterms:modified>
</cp:coreProperties>
</file>