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Лист1!$A$1:$N$35</definedName>
  </definedNames>
  <calcPr calcId="114210"/>
</workbook>
</file>

<file path=xl/calcChain.xml><?xml version="1.0" encoding="utf-8"?>
<calcChain xmlns="http://schemas.openxmlformats.org/spreadsheetml/2006/main">
  <c r="I2" i="1"/>
  <c r="J3"/>
  <c r="K3"/>
  <c r="L3"/>
  <c r="N4"/>
  <c r="M4"/>
  <c r="E3"/>
  <c r="D3"/>
  <c r="F4"/>
  <c r="E4"/>
  <c r="K14"/>
  <c r="J14"/>
  <c r="M14"/>
  <c r="K13"/>
  <c r="J13"/>
  <c r="M13"/>
  <c r="K12"/>
  <c r="J12"/>
  <c r="M12"/>
  <c r="K11"/>
  <c r="J11"/>
  <c r="M11"/>
  <c r="K10"/>
  <c r="J10"/>
  <c r="M10"/>
  <c r="K15"/>
  <c r="J15"/>
  <c r="M15"/>
  <c r="K16"/>
  <c r="J16"/>
  <c r="M16"/>
  <c r="K17"/>
  <c r="J17"/>
  <c r="M17"/>
  <c r="K18"/>
  <c r="J18"/>
  <c r="M18"/>
  <c r="K7"/>
  <c r="J7"/>
  <c r="M7"/>
  <c r="K8"/>
  <c r="J8"/>
  <c r="M8"/>
  <c r="K9"/>
  <c r="J9"/>
  <c r="M9"/>
  <c r="K19"/>
  <c r="L20"/>
  <c r="M20"/>
  <c r="L29"/>
  <c r="M29"/>
  <c r="E14"/>
  <c r="E13"/>
  <c r="E12"/>
  <c r="E11"/>
  <c r="E10"/>
  <c r="E15"/>
  <c r="E16"/>
  <c r="E17"/>
  <c r="E18"/>
  <c r="E7"/>
  <c r="E8"/>
  <c r="E9"/>
  <c r="C19"/>
  <c r="E20"/>
  <c r="E29"/>
  <c r="L21"/>
  <c r="M21"/>
  <c r="K22"/>
  <c r="L22"/>
  <c r="M22"/>
  <c r="M23"/>
  <c r="K24"/>
  <c r="L24"/>
  <c r="M24"/>
  <c r="M25"/>
  <c r="M26"/>
  <c r="E21"/>
  <c r="E22"/>
  <c r="E24"/>
  <c r="E26"/>
  <c r="E27"/>
  <c r="E30"/>
  <c r="E32"/>
  <c r="E34"/>
  <c r="E35"/>
  <c r="E31"/>
  <c r="E28"/>
  <c r="M27"/>
  <c r="M28"/>
  <c r="M30"/>
  <c r="M31"/>
  <c r="I21"/>
  <c r="I20"/>
  <c r="L7"/>
  <c r="I19"/>
  <c r="A19"/>
  <c r="K29"/>
  <c r="K21"/>
  <c r="K20"/>
  <c r="J23"/>
  <c r="J24"/>
  <c r="J25"/>
  <c r="J26"/>
  <c r="J22"/>
  <c r="J20"/>
  <c r="I29"/>
  <c r="I27"/>
  <c r="I22"/>
  <c r="I23"/>
  <c r="I24"/>
  <c r="I25"/>
  <c r="I26"/>
  <c r="I18"/>
  <c r="I17"/>
  <c r="I16"/>
  <c r="I15"/>
  <c r="I14"/>
  <c r="I13"/>
  <c r="I12"/>
  <c r="I11"/>
  <c r="I10"/>
  <c r="I9"/>
  <c r="I8"/>
  <c r="I7"/>
  <c r="M6"/>
  <c r="L6"/>
  <c r="K6"/>
  <c r="J5"/>
  <c r="I5"/>
  <c r="K5"/>
  <c r="I4"/>
  <c r="K2"/>
  <c r="J2"/>
  <c r="I3"/>
  <c r="L16"/>
  <c r="L17"/>
  <c r="L18"/>
  <c r="L15"/>
  <c r="D18"/>
  <c r="D17"/>
  <c r="D16"/>
  <c r="D15"/>
  <c r="D14"/>
  <c r="D13"/>
  <c r="D12"/>
  <c r="D11"/>
  <c r="D10"/>
  <c r="D9"/>
  <c r="D8"/>
  <c r="D7"/>
  <c r="L14"/>
  <c r="L9"/>
  <c r="L12"/>
  <c r="L8"/>
  <c r="L13"/>
  <c r="L10"/>
  <c r="L11"/>
</calcChain>
</file>

<file path=xl/sharedStrings.xml><?xml version="1.0" encoding="utf-8"?>
<sst xmlns="http://schemas.openxmlformats.org/spreadsheetml/2006/main" count="59" uniqueCount="54">
  <si>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</si>
  <si>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</si>
  <si>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</si>
  <si>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</si>
  <si>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</si>
  <si>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</si>
  <si>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</si>
  <si>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</si>
  <si>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</si>
  <si>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</si>
  <si>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</si>
  <si>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</si>
  <si>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</si>
  <si>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</si>
  <si>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</si>
  <si>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</si>
  <si>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</si>
  <si>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</si>
  <si>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</si>
  <si>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</si>
  <si>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</si>
  <si>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</si>
  <si>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</si>
  <si>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</si>
  <si>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</si>
  <si>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</si>
  <si>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</si>
  <si>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</si>
  <si>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</si>
  <si>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</si>
  <si>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</si>
  <si>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</si>
  <si>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</si>
  <si>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</si>
  <si>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</si>
  <si>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</si>
  <si>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комунидад+интернет</t>
  </si>
  <si>
    <t>в год</t>
  </si>
  <si>
    <t>С кредитом 60%</t>
  </si>
  <si>
    <t>Без кредита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</si>
  <si>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</si>
  <si>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</si>
  <si>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</si>
  <si>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</si>
  <si>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</si>
  <si>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</si>
  <si>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налога</t>
  </si>
  <si>
    <t>ДОХОД3 - Чистый доход с учетом выплат налогов</t>
  </si>
  <si>
    <t xml:space="preserve">выплаты по кредиту в месяц </t>
  </si>
  <si>
    <t>Элитные апартаменты 2 сп</t>
  </si>
  <si>
    <t>страховка</t>
  </si>
  <si>
    <t>за сутки</t>
  </si>
  <si>
    <t>Затраты на покупку 53,5%</t>
  </si>
  <si>
    <t>апартаменты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</si>
</sst>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4" fontId="8" fillId="0" borderId="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showRuler="0" view="pageBreakPreview" zoomScale="75" zoomScaleNormal="100" zoomScaleSheetLayoutView="100" zoomScalePageLayoutView="89" workbookViewId="0">
      <selection activeCell="F4" sqref="F4"/>
    </sheetView>
  </sheetViews>
  <sheetFormatPr defaultColWidth="11.19921875" defaultRowHeight="15.6"/>
  <cols>
    <col min="1" max="1" width="24.5" style="2" customWidth="1"/>
    <col min="2" max="2" width="12.8984375" style="2" customWidth="1"/>
    <col min="3" max="3" width="17.3984375" style="2" customWidth="1"/>
    <col min="4" max="4" width="13.59765625" style="2" customWidth="1"/>
    <col min="5" max="5" width="11.5" style="2" customWidth="1"/>
    <col min="6" max="6" width="14.19921875" style="2" customWidth="1"/>
    <col min="7" max="7" width="9.69921875" style="2" customWidth="1"/>
    <col min="8" max="8" width="1.69921875" style="2" customWidth="1"/>
    <col min="9" max="9" width="23.09765625" style="2" customWidth="1"/>
    <col min="10" max="10" width="13.19921875" style="2" customWidth="1"/>
    <col min="11" max="11" width="17.09765625" style="2" customWidth="1"/>
    <col min="12" max="12" width="11.59765625" style="2" customWidth="1"/>
    <col min="13" max="13" width="11.19921875" style="2"/>
    <col min="14" max="14" width="10.19921875" style="2" customWidth="1"/>
  </cols>
  <sheetData>
    <row r="1" spans="1:14" s="25" customFormat="1" ht="25.8">
      <c r="A1" s="24" t="s">
        <v>38</v>
      </c>
      <c r="B1" s="3"/>
      <c r="C1" s="3"/>
      <c r="D1" s="3"/>
      <c r="E1" s="3"/>
      <c r="F1" s="3"/>
      <c r="G1" s="3"/>
      <c r="H1" s="3"/>
      <c r="I1" s="24" t="s">
        <v>39</v>
      </c>
      <c r="J1" s="6"/>
      <c r="K1" s="6"/>
      <c r="L1" s="6"/>
      <c r="M1" s="6"/>
      <c r="N1" s="6"/>
    </row>
    <row r="2" spans="1:14" s="6" customFormat="1" ht="15.45" customHeight="1">
      <c r="A2" s="26" t="s">
        <v>49</v>
      </c>
      <c r="B2" s="16" t="s">
        <v>1</v>
      </c>
      <c r="C2" s="16" t="s">
        <v>28</v>
      </c>
      <c r="D2" s="27" t="s">
        <v>34</v>
      </c>
      <c r="E2" s="28" t="s">
        <v>2</v>
      </c>
      <c r="F2" s="73" t="s">
        <v>52</v>
      </c>
      <c r="G2" s="3"/>
      <c r="H2" s="3"/>
      <c r="I2" s="51" t="str">
        <f t="shared" ref="I2:K3" si="0">A2</f>
        <v>Элитные апартаменты 2 сп</v>
      </c>
      <c r="J2" s="28" t="str">
        <f t="shared" si="0"/>
        <v>Цена</v>
      </c>
      <c r="K2" s="28" t="str">
        <f t="shared" si="0"/>
        <v>Расходы на покупку</v>
      </c>
      <c r="L2" s="44" t="s">
        <v>35</v>
      </c>
      <c r="M2" s="48"/>
      <c r="N2" s="83" t="s">
        <v>0</v>
      </c>
    </row>
    <row r="3" spans="1:14" s="6" customFormat="1" ht="15.45" customHeight="1" thickBot="1">
      <c r="A3" s="29" t="s">
        <v>33</v>
      </c>
      <c r="B3" s="30">
        <v>210000</v>
      </c>
      <c r="C3" s="50">
        <v>0.13500000000000001</v>
      </c>
      <c r="D3" s="31">
        <f>B3*C3</f>
        <v>28350.000000000004</v>
      </c>
      <c r="E3" s="31">
        <f>B3*40%</f>
        <v>84000</v>
      </c>
      <c r="F3" s="74"/>
      <c r="I3" s="45" t="str">
        <f t="shared" si="0"/>
        <v>c видом на море</v>
      </c>
      <c r="J3" s="30">
        <f t="shared" si="0"/>
        <v>210000</v>
      </c>
      <c r="K3" s="50">
        <f t="shared" si="0"/>
        <v>0.13500000000000001</v>
      </c>
      <c r="L3" s="31">
        <f>J3*K3</f>
        <v>28350.000000000004</v>
      </c>
      <c r="M3" s="49"/>
      <c r="N3" s="84"/>
    </row>
    <row r="4" spans="1:14" s="6" customFormat="1" ht="30" customHeight="1" thickBot="1">
      <c r="A4" s="59" t="s">
        <v>53</v>
      </c>
      <c r="B4" s="59"/>
      <c r="C4" s="59"/>
      <c r="D4" s="59"/>
      <c r="E4" s="9">
        <f>B3+D3</f>
        <v>238350</v>
      </c>
      <c r="F4" s="32">
        <f>E3+D3</f>
        <v>112350</v>
      </c>
      <c r="G4" s="33" t="s">
        <v>29</v>
      </c>
      <c r="H4" s="3"/>
      <c r="I4" s="59" t="str">
        <f>A4</f>
        <v>апартаменты стоимостью, евро с налогами</v>
      </c>
      <c r="J4" s="59"/>
      <c r="K4" s="59"/>
      <c r="L4" s="59"/>
      <c r="M4" s="32">
        <f>J3+L3</f>
        <v>238350</v>
      </c>
      <c r="N4" s="32">
        <f>J3+L3</f>
        <v>238350</v>
      </c>
    </row>
    <row r="5" spans="1:14" s="6" customFormat="1" ht="15" thickBot="1">
      <c r="A5" s="68" t="s">
        <v>4</v>
      </c>
      <c r="B5" s="68" t="s">
        <v>5</v>
      </c>
      <c r="C5" s="60" t="s">
        <v>3</v>
      </c>
      <c r="D5" s="60"/>
      <c r="E5" s="60"/>
      <c r="F5" s="7"/>
      <c r="G5" s="3"/>
      <c r="H5" s="3"/>
      <c r="I5" s="68" t="str">
        <f>A5</f>
        <v>месяцы</v>
      </c>
      <c r="J5" s="68" t="str">
        <f>B5</f>
        <v>дни</v>
      </c>
      <c r="K5" s="92" t="str">
        <f>C5</f>
        <v>стоимость аренды, евро</v>
      </c>
      <c r="L5" s="92"/>
      <c r="M5" s="92"/>
    </row>
    <row r="6" spans="1:14" s="6" customFormat="1" ht="15" thickBot="1">
      <c r="A6" s="69"/>
      <c r="B6" s="69"/>
      <c r="C6" s="12" t="s">
        <v>51</v>
      </c>
      <c r="D6" s="12" t="s">
        <v>6</v>
      </c>
      <c r="E6" s="12" t="s">
        <v>7</v>
      </c>
      <c r="F6" s="4"/>
      <c r="I6" s="69"/>
      <c r="J6" s="69"/>
      <c r="K6" s="12" t="str">
        <f>C6</f>
        <v>за сутки</v>
      </c>
      <c r="L6" s="12" t="str">
        <f>D6</f>
        <v>за неделю</v>
      </c>
      <c r="M6" s="12" t="str">
        <f>E6</f>
        <v>за месяц</v>
      </c>
    </row>
    <row r="7" spans="1:14" s="6" customFormat="1" ht="14.4">
      <c r="A7" s="13" t="s">
        <v>8</v>
      </c>
      <c r="B7" s="14">
        <v>31</v>
      </c>
      <c r="C7" s="14">
        <v>100</v>
      </c>
      <c r="D7" s="15">
        <f t="shared" ref="D7:D18" si="1">C7*7</f>
        <v>700</v>
      </c>
      <c r="E7" s="15">
        <f>B7*C7</f>
        <v>3100</v>
      </c>
      <c r="F7" s="10"/>
      <c r="I7" s="13" t="str">
        <f t="shared" ref="I7:I18" si="2">A7</f>
        <v>январь</v>
      </c>
      <c r="J7" s="14">
        <f t="shared" ref="J7:J18" si="3">B7</f>
        <v>31</v>
      </c>
      <c r="K7" s="14">
        <f>C7</f>
        <v>100</v>
      </c>
      <c r="L7" s="15">
        <f>K7*7</f>
        <v>700</v>
      </c>
      <c r="M7" s="15">
        <f>J7*K7</f>
        <v>3100</v>
      </c>
    </row>
    <row r="8" spans="1:14" s="6" customFormat="1" ht="14.4">
      <c r="A8" s="16" t="s">
        <v>9</v>
      </c>
      <c r="B8" s="17">
        <v>28</v>
      </c>
      <c r="C8" s="17">
        <v>100</v>
      </c>
      <c r="D8" s="18">
        <f t="shared" si="1"/>
        <v>700</v>
      </c>
      <c r="E8" s="18">
        <f t="shared" ref="E8:E18" si="4">B8*C8</f>
        <v>2800</v>
      </c>
      <c r="F8" s="10"/>
      <c r="I8" s="16" t="str">
        <f t="shared" si="2"/>
        <v>февраль</v>
      </c>
      <c r="J8" s="17">
        <f t="shared" si="3"/>
        <v>28</v>
      </c>
      <c r="K8" s="17">
        <f t="shared" ref="K8:K18" si="5">C8</f>
        <v>100</v>
      </c>
      <c r="L8" s="18">
        <f t="shared" ref="L8:L18" si="6">K8*7</f>
        <v>700</v>
      </c>
      <c r="M8" s="18">
        <f t="shared" ref="M8:M18" si="7">J8*K8</f>
        <v>2800</v>
      </c>
    </row>
    <row r="9" spans="1:14" s="6" customFormat="1" ht="14.4">
      <c r="A9" s="16" t="s">
        <v>10</v>
      </c>
      <c r="B9" s="17">
        <v>31</v>
      </c>
      <c r="C9" s="17">
        <v>120</v>
      </c>
      <c r="D9" s="18">
        <f t="shared" si="1"/>
        <v>840</v>
      </c>
      <c r="E9" s="18">
        <f t="shared" si="4"/>
        <v>3720</v>
      </c>
      <c r="F9" s="10"/>
      <c r="I9" s="16" t="str">
        <f t="shared" si="2"/>
        <v>март</v>
      </c>
      <c r="J9" s="17">
        <f t="shared" si="3"/>
        <v>31</v>
      </c>
      <c r="K9" s="17">
        <f t="shared" si="5"/>
        <v>120</v>
      </c>
      <c r="L9" s="18">
        <f t="shared" si="6"/>
        <v>840</v>
      </c>
      <c r="M9" s="18">
        <f t="shared" si="7"/>
        <v>3720</v>
      </c>
    </row>
    <row r="10" spans="1:14" s="6" customFormat="1" ht="14.4">
      <c r="A10" s="19" t="s">
        <v>11</v>
      </c>
      <c r="B10" s="20">
        <v>30</v>
      </c>
      <c r="C10" s="20">
        <v>165</v>
      </c>
      <c r="D10" s="18">
        <f t="shared" si="1"/>
        <v>1155</v>
      </c>
      <c r="E10" s="18">
        <f t="shared" si="4"/>
        <v>4950</v>
      </c>
      <c r="F10" s="10"/>
      <c r="I10" s="19" t="str">
        <f t="shared" si="2"/>
        <v>апрель</v>
      </c>
      <c r="J10" s="20">
        <f t="shared" si="3"/>
        <v>30</v>
      </c>
      <c r="K10" s="21">
        <f t="shared" si="5"/>
        <v>165</v>
      </c>
      <c r="L10" s="18">
        <f t="shared" si="6"/>
        <v>1155</v>
      </c>
      <c r="M10" s="18">
        <f t="shared" si="7"/>
        <v>4950</v>
      </c>
    </row>
    <row r="11" spans="1:14" s="6" customFormat="1" ht="14.4">
      <c r="A11" s="19" t="s">
        <v>12</v>
      </c>
      <c r="B11" s="20">
        <v>31</v>
      </c>
      <c r="C11" s="20">
        <v>175</v>
      </c>
      <c r="D11" s="18">
        <f t="shared" si="1"/>
        <v>1225</v>
      </c>
      <c r="E11" s="18">
        <f t="shared" si="4"/>
        <v>5425</v>
      </c>
      <c r="F11" s="10"/>
      <c r="I11" s="19" t="str">
        <f t="shared" si="2"/>
        <v>май</v>
      </c>
      <c r="J11" s="20">
        <f t="shared" si="3"/>
        <v>31</v>
      </c>
      <c r="K11" s="21">
        <f t="shared" si="5"/>
        <v>175</v>
      </c>
      <c r="L11" s="18">
        <f t="shared" si="6"/>
        <v>1225</v>
      </c>
      <c r="M11" s="18">
        <f t="shared" si="7"/>
        <v>5425</v>
      </c>
    </row>
    <row r="12" spans="1:14" s="6" customFormat="1" ht="14.4">
      <c r="A12" s="11" t="s">
        <v>13</v>
      </c>
      <c r="B12" s="22">
        <v>30</v>
      </c>
      <c r="C12" s="22">
        <v>180</v>
      </c>
      <c r="D12" s="18">
        <f t="shared" si="1"/>
        <v>1260</v>
      </c>
      <c r="E12" s="18">
        <f t="shared" si="4"/>
        <v>5400</v>
      </c>
      <c r="F12" s="10"/>
      <c r="I12" s="11" t="str">
        <f t="shared" si="2"/>
        <v>июнь</v>
      </c>
      <c r="J12" s="22">
        <f t="shared" si="3"/>
        <v>30</v>
      </c>
      <c r="K12" s="23">
        <f t="shared" si="5"/>
        <v>180</v>
      </c>
      <c r="L12" s="18">
        <f t="shared" si="6"/>
        <v>1260</v>
      </c>
      <c r="M12" s="18">
        <f t="shared" si="7"/>
        <v>5400</v>
      </c>
    </row>
    <row r="13" spans="1:14" s="6" customFormat="1" ht="14.4">
      <c r="A13" s="11" t="s">
        <v>14</v>
      </c>
      <c r="B13" s="22">
        <v>31</v>
      </c>
      <c r="C13" s="22">
        <v>190</v>
      </c>
      <c r="D13" s="18">
        <f t="shared" si="1"/>
        <v>1330</v>
      </c>
      <c r="E13" s="18">
        <f t="shared" si="4"/>
        <v>5890</v>
      </c>
      <c r="F13" s="10"/>
      <c r="I13" s="11" t="str">
        <f t="shared" si="2"/>
        <v>июль</v>
      </c>
      <c r="J13" s="22">
        <f t="shared" si="3"/>
        <v>31</v>
      </c>
      <c r="K13" s="23">
        <f t="shared" si="5"/>
        <v>190</v>
      </c>
      <c r="L13" s="18">
        <f t="shared" si="6"/>
        <v>1330</v>
      </c>
      <c r="M13" s="18">
        <f t="shared" si="7"/>
        <v>5890</v>
      </c>
    </row>
    <row r="14" spans="1:14" s="6" customFormat="1" ht="14.4">
      <c r="A14" s="11" t="s">
        <v>15</v>
      </c>
      <c r="B14" s="22">
        <v>31</v>
      </c>
      <c r="C14" s="22">
        <v>190</v>
      </c>
      <c r="D14" s="18">
        <f t="shared" si="1"/>
        <v>1330</v>
      </c>
      <c r="E14" s="18">
        <f t="shared" si="4"/>
        <v>5890</v>
      </c>
      <c r="F14" s="10"/>
      <c r="I14" s="11" t="str">
        <f t="shared" si="2"/>
        <v>август</v>
      </c>
      <c r="J14" s="22">
        <f t="shared" si="3"/>
        <v>31</v>
      </c>
      <c r="K14" s="23">
        <f t="shared" si="5"/>
        <v>190</v>
      </c>
      <c r="L14" s="18">
        <f t="shared" si="6"/>
        <v>1330</v>
      </c>
      <c r="M14" s="18">
        <f t="shared" si="7"/>
        <v>5890</v>
      </c>
    </row>
    <row r="15" spans="1:14" s="6" customFormat="1" ht="14.4">
      <c r="A15" s="19" t="s">
        <v>16</v>
      </c>
      <c r="B15" s="20">
        <v>30</v>
      </c>
      <c r="C15" s="20">
        <v>175</v>
      </c>
      <c r="D15" s="18">
        <f t="shared" si="1"/>
        <v>1225</v>
      </c>
      <c r="E15" s="18">
        <f t="shared" si="4"/>
        <v>5250</v>
      </c>
      <c r="F15" s="10"/>
      <c r="I15" s="19" t="str">
        <f t="shared" si="2"/>
        <v>сентябрь</v>
      </c>
      <c r="J15" s="20">
        <f t="shared" si="3"/>
        <v>30</v>
      </c>
      <c r="K15" s="21">
        <f t="shared" si="5"/>
        <v>175</v>
      </c>
      <c r="L15" s="18">
        <f t="shared" si="6"/>
        <v>1225</v>
      </c>
      <c r="M15" s="18">
        <f t="shared" si="7"/>
        <v>5250</v>
      </c>
    </row>
    <row r="16" spans="1:14" s="6" customFormat="1" ht="14.4">
      <c r="A16" s="19" t="s">
        <v>17</v>
      </c>
      <c r="B16" s="20">
        <v>31</v>
      </c>
      <c r="C16" s="20">
        <v>165</v>
      </c>
      <c r="D16" s="18">
        <f t="shared" si="1"/>
        <v>1155</v>
      </c>
      <c r="E16" s="18">
        <f t="shared" si="4"/>
        <v>5115</v>
      </c>
      <c r="F16" s="10"/>
      <c r="I16" s="19" t="str">
        <f t="shared" si="2"/>
        <v>октябрь</v>
      </c>
      <c r="J16" s="20">
        <f t="shared" si="3"/>
        <v>31</v>
      </c>
      <c r="K16" s="21">
        <f t="shared" si="5"/>
        <v>165</v>
      </c>
      <c r="L16" s="18">
        <f t="shared" si="6"/>
        <v>1155</v>
      </c>
      <c r="M16" s="18">
        <f t="shared" si="7"/>
        <v>5115</v>
      </c>
    </row>
    <row r="17" spans="1:13" s="6" customFormat="1" ht="14.4">
      <c r="A17" s="16" t="s">
        <v>18</v>
      </c>
      <c r="B17" s="17">
        <v>30</v>
      </c>
      <c r="C17" s="17">
        <v>100</v>
      </c>
      <c r="D17" s="18">
        <f t="shared" si="1"/>
        <v>700</v>
      </c>
      <c r="E17" s="18">
        <f t="shared" si="4"/>
        <v>3000</v>
      </c>
      <c r="F17" s="10"/>
      <c r="I17" s="16" t="str">
        <f t="shared" si="2"/>
        <v>ноябрь</v>
      </c>
      <c r="J17" s="17">
        <f t="shared" si="3"/>
        <v>30</v>
      </c>
      <c r="K17" s="17">
        <f t="shared" si="5"/>
        <v>100</v>
      </c>
      <c r="L17" s="18">
        <f t="shared" si="6"/>
        <v>700</v>
      </c>
      <c r="M17" s="18">
        <f t="shared" si="7"/>
        <v>3000</v>
      </c>
    </row>
    <row r="18" spans="1:13" s="6" customFormat="1" ht="14.4">
      <c r="A18" s="16" t="s">
        <v>19</v>
      </c>
      <c r="B18" s="17">
        <v>31</v>
      </c>
      <c r="C18" s="17">
        <v>110</v>
      </c>
      <c r="D18" s="18">
        <f t="shared" si="1"/>
        <v>770</v>
      </c>
      <c r="E18" s="18">
        <f t="shared" si="4"/>
        <v>3410</v>
      </c>
      <c r="F18" s="10"/>
      <c r="I18" s="16" t="str">
        <f t="shared" si="2"/>
        <v>декабрь</v>
      </c>
      <c r="J18" s="17">
        <f t="shared" si="3"/>
        <v>31</v>
      </c>
      <c r="K18" s="17">
        <f t="shared" si="5"/>
        <v>110</v>
      </c>
      <c r="L18" s="18">
        <f t="shared" si="6"/>
        <v>770</v>
      </c>
      <c r="M18" s="18">
        <f t="shared" si="7"/>
        <v>3410</v>
      </c>
    </row>
    <row r="19" spans="1:13" s="6" customFormat="1">
      <c r="A19" s="80">
        <f>SUM(B7:B18)</f>
        <v>365</v>
      </c>
      <c r="B19" s="65"/>
      <c r="C19" s="91">
        <f>SUM(E7:E18)</f>
        <v>53950</v>
      </c>
      <c r="D19" s="64"/>
      <c r="E19" s="65"/>
      <c r="F19" s="5"/>
      <c r="I19" s="80">
        <f>SUM(J7:J18)</f>
        <v>365</v>
      </c>
      <c r="J19" s="65"/>
      <c r="K19" s="91">
        <f>SUM(M7:M18)</f>
        <v>53950</v>
      </c>
      <c r="L19" s="64"/>
      <c r="M19" s="65"/>
    </row>
    <row r="20" spans="1:13" s="6" customFormat="1" ht="14.4">
      <c r="A20" s="36" t="s">
        <v>40</v>
      </c>
      <c r="B20" s="16" t="s">
        <v>20</v>
      </c>
      <c r="C20" s="37">
        <v>0.8</v>
      </c>
      <c r="D20" s="38">
        <v>0.8</v>
      </c>
      <c r="E20" s="34">
        <f>C19*D20</f>
        <v>43160</v>
      </c>
      <c r="F20" s="1"/>
      <c r="G20" s="3"/>
      <c r="H20" s="3"/>
      <c r="I20" s="36" t="str">
        <f>A20</f>
        <v>ДОХОД1</v>
      </c>
      <c r="J20" s="16" t="str">
        <f>B20</f>
        <v>заполняемость</v>
      </c>
      <c r="K20" s="37">
        <f>C20</f>
        <v>0.8</v>
      </c>
      <c r="L20" s="38">
        <f>D20</f>
        <v>0.8</v>
      </c>
      <c r="M20" s="34">
        <f>K19*L20</f>
        <v>43160</v>
      </c>
    </row>
    <row r="21" spans="1:13" s="6" customFormat="1">
      <c r="A21" s="61" t="s">
        <v>21</v>
      </c>
      <c r="B21" s="62"/>
      <c r="C21" s="39">
        <v>0.2</v>
      </c>
      <c r="D21" s="40">
        <v>0.2</v>
      </c>
      <c r="E21" s="35">
        <f>E20*D21</f>
        <v>8632</v>
      </c>
      <c r="F21" s="8"/>
      <c r="G21" s="3"/>
      <c r="H21" s="3"/>
      <c r="I21" s="81" t="str">
        <f>A21</f>
        <v>управление, реклама</v>
      </c>
      <c r="J21" s="65"/>
      <c r="K21" s="39">
        <f>C21</f>
        <v>0.2</v>
      </c>
      <c r="L21" s="40">
        <f>D21</f>
        <v>0.2</v>
      </c>
      <c r="M21" s="35">
        <f>M20*L21</f>
        <v>8632</v>
      </c>
    </row>
    <row r="22" spans="1:13" s="6" customFormat="1" ht="14.4">
      <c r="A22" s="28" t="s">
        <v>22</v>
      </c>
      <c r="B22" s="28" t="s">
        <v>23</v>
      </c>
      <c r="C22" s="40">
        <v>150</v>
      </c>
      <c r="D22" s="40">
        <v>12</v>
      </c>
      <c r="E22" s="35">
        <f>C22*D22</f>
        <v>1800</v>
      </c>
      <c r="F22" s="8"/>
      <c r="G22" s="3"/>
      <c r="H22" s="3"/>
      <c r="I22" s="46" t="str">
        <f t="shared" ref="I22:I27" si="8">A22</f>
        <v>эл/вода</v>
      </c>
      <c r="J22" s="28" t="str">
        <f>B22</f>
        <v>в месяц</v>
      </c>
      <c r="K22" s="40">
        <f>C22</f>
        <v>150</v>
      </c>
      <c r="L22" s="40">
        <f>D22</f>
        <v>12</v>
      </c>
      <c r="M22" s="35">
        <f>K22*L22</f>
        <v>1800</v>
      </c>
    </row>
    <row r="23" spans="1:13" s="6" customFormat="1">
      <c r="A23" s="28" t="s">
        <v>24</v>
      </c>
      <c r="B23" s="61" t="s">
        <v>37</v>
      </c>
      <c r="C23" s="64"/>
      <c r="D23" s="65"/>
      <c r="E23" s="35">
        <v>1000</v>
      </c>
      <c r="F23" s="8"/>
      <c r="G23" s="3"/>
      <c r="H23" s="3"/>
      <c r="I23" s="46" t="str">
        <f t="shared" si="8"/>
        <v>налог</v>
      </c>
      <c r="J23" s="61" t="str">
        <f>B23</f>
        <v>в год</v>
      </c>
      <c r="K23" s="64"/>
      <c r="L23" s="65"/>
      <c r="M23" s="35">
        <f>E23</f>
        <v>1000</v>
      </c>
    </row>
    <row r="24" spans="1:13" s="6" customFormat="1" ht="14.4">
      <c r="A24" s="28" t="s">
        <v>36</v>
      </c>
      <c r="B24" s="28" t="s">
        <v>23</v>
      </c>
      <c r="C24" s="40">
        <v>100</v>
      </c>
      <c r="D24" s="40">
        <v>12</v>
      </c>
      <c r="E24" s="35">
        <f>C24*D24</f>
        <v>1200</v>
      </c>
      <c r="F24" s="8"/>
      <c r="G24" s="3"/>
      <c r="H24" s="3"/>
      <c r="I24" s="46" t="str">
        <f t="shared" si="8"/>
        <v>комунидад+интернет</v>
      </c>
      <c r="J24" s="28" t="str">
        <f>B24</f>
        <v>в месяц</v>
      </c>
      <c r="K24" s="40">
        <f>C24</f>
        <v>100</v>
      </c>
      <c r="L24" s="40">
        <f>D24</f>
        <v>12</v>
      </c>
      <c r="M24" s="35">
        <f>K24*L24</f>
        <v>1200</v>
      </c>
    </row>
    <row r="25" spans="1:13" s="6" customFormat="1">
      <c r="A25" s="28" t="s">
        <v>50</v>
      </c>
      <c r="B25" s="61" t="s">
        <v>37</v>
      </c>
      <c r="C25" s="64"/>
      <c r="D25" s="65"/>
      <c r="E25" s="35">
        <v>300</v>
      </c>
      <c r="F25" s="8"/>
      <c r="G25" s="3"/>
      <c r="H25" s="3"/>
      <c r="I25" s="46" t="str">
        <f t="shared" si="8"/>
        <v>страховка</v>
      </c>
      <c r="J25" s="61" t="str">
        <f>B25</f>
        <v>в год</v>
      </c>
      <c r="K25" s="64"/>
      <c r="L25" s="65"/>
      <c r="M25" s="35">
        <f>E25</f>
        <v>300</v>
      </c>
    </row>
    <row r="26" spans="1:13" s="6" customFormat="1">
      <c r="A26" s="28" t="s">
        <v>41</v>
      </c>
      <c r="B26" s="61" t="s">
        <v>37</v>
      </c>
      <c r="C26" s="64"/>
      <c r="D26" s="65"/>
      <c r="E26" s="52">
        <f>SUM(E21:E25)</f>
        <v>12932</v>
      </c>
      <c r="F26" s="5"/>
      <c r="I26" s="46" t="str">
        <f t="shared" si="8"/>
        <v>Итого расходы</v>
      </c>
      <c r="J26" s="61" t="str">
        <f>B26</f>
        <v>в год</v>
      </c>
      <c r="K26" s="64"/>
      <c r="L26" s="65"/>
      <c r="M26" s="34">
        <f>SUM(M21:M25)</f>
        <v>12932</v>
      </c>
    </row>
    <row r="27" spans="1:13" s="6" customFormat="1" ht="16.2" thickBot="1">
      <c r="A27" s="82" t="s">
        <v>42</v>
      </c>
      <c r="B27" s="64"/>
      <c r="C27" s="64"/>
      <c r="D27" s="65"/>
      <c r="E27" s="53">
        <f>E20-E26</f>
        <v>30228</v>
      </c>
      <c r="F27" s="5"/>
      <c r="I27" s="82" t="str">
        <f t="shared" si="8"/>
        <v>ДОХОД2</v>
      </c>
      <c r="J27" s="64"/>
      <c r="K27" s="64"/>
      <c r="L27" s="65"/>
      <c r="M27" s="53">
        <f>M20-M26</f>
        <v>30228</v>
      </c>
    </row>
    <row r="28" spans="1:13" s="3" customFormat="1" ht="30.6" customHeight="1" thickTop="1" thickBot="1">
      <c r="A28" s="57" t="s">
        <v>43</v>
      </c>
      <c r="B28" s="57"/>
      <c r="C28" s="57"/>
      <c r="D28" s="58"/>
      <c r="E28" s="43">
        <f>E27*100/F4</f>
        <v>26.905206942590119</v>
      </c>
      <c r="F28" s="1"/>
      <c r="I28" s="77" t="s">
        <v>46</v>
      </c>
      <c r="J28" s="78"/>
      <c r="K28" s="78"/>
      <c r="L28" s="79"/>
      <c r="M28" s="43">
        <f>M27*100/N4</f>
        <v>12.682190056639396</v>
      </c>
    </row>
    <row r="29" spans="1:13" s="3" customFormat="1" ht="15" thickTop="1">
      <c r="A29" s="61" t="s">
        <v>24</v>
      </c>
      <c r="B29" s="62"/>
      <c r="C29" s="39">
        <v>0.24</v>
      </c>
      <c r="D29" s="40">
        <v>0.24</v>
      </c>
      <c r="E29" s="54">
        <f>E20*D29</f>
        <v>10358.4</v>
      </c>
      <c r="F29" s="8"/>
      <c r="I29" s="61" t="str">
        <f>A29</f>
        <v>налог</v>
      </c>
      <c r="J29" s="62"/>
      <c r="K29" s="39">
        <f>C29</f>
        <v>0.24</v>
      </c>
      <c r="L29" s="40">
        <f>D29</f>
        <v>0.24</v>
      </c>
      <c r="M29" s="54">
        <f>M20*L29</f>
        <v>10358.4</v>
      </c>
    </row>
    <row r="30" spans="1:13" s="3" customFormat="1" ht="16.2" thickBot="1">
      <c r="A30" s="63" t="s">
        <v>44</v>
      </c>
      <c r="B30" s="64"/>
      <c r="C30" s="64"/>
      <c r="D30" s="65"/>
      <c r="E30" s="55">
        <f>E27-E29</f>
        <v>19869.599999999999</v>
      </c>
      <c r="F30" s="1"/>
      <c r="I30" s="63" t="s">
        <v>47</v>
      </c>
      <c r="J30" s="64"/>
      <c r="K30" s="64"/>
      <c r="L30" s="65"/>
      <c r="M30" s="55">
        <f>M27-M29</f>
        <v>19869.599999999999</v>
      </c>
    </row>
    <row r="31" spans="1:13" s="3" customFormat="1" ht="16.8" thickTop="1" thickBot="1">
      <c r="A31" s="66" t="s">
        <v>31</v>
      </c>
      <c r="B31" s="64"/>
      <c r="C31" s="64"/>
      <c r="D31" s="72"/>
      <c r="E31" s="43">
        <f>E30*100/F4</f>
        <v>17.685447263017355</v>
      </c>
      <c r="I31" s="66" t="s">
        <v>31</v>
      </c>
      <c r="J31" s="64"/>
      <c r="K31" s="64"/>
      <c r="L31" s="72"/>
      <c r="M31" s="43">
        <f>M30*100/N4</f>
        <v>8.3363121460037757</v>
      </c>
    </row>
    <row r="32" spans="1:13" s="3" customFormat="1" ht="78" customHeight="1" thickTop="1">
      <c r="A32" s="66" t="s">
        <v>25</v>
      </c>
      <c r="B32" s="67"/>
      <c r="C32" s="85" t="s">
        <v>32</v>
      </c>
      <c r="D32" s="70">
        <v>3.2000000000000001E-2</v>
      </c>
      <c r="E32" s="89">
        <f>B33*12</f>
        <v>8537.76</v>
      </c>
      <c r="F32" s="87" t="s">
        <v>26</v>
      </c>
    </row>
    <row r="33" spans="1:6" s="3" customFormat="1" ht="14.4">
      <c r="A33" s="41" t="s">
        <v>48</v>
      </c>
      <c r="B33" s="47">
        <v>711.48</v>
      </c>
      <c r="C33" s="86"/>
      <c r="D33" s="71"/>
      <c r="E33" s="90"/>
      <c r="F33" s="88"/>
    </row>
    <row r="34" spans="1:6" s="6" customFormat="1" ht="16.2" customHeight="1" thickBot="1">
      <c r="A34" s="63" t="s">
        <v>45</v>
      </c>
      <c r="B34" s="75"/>
      <c r="C34" s="75"/>
      <c r="D34" s="76"/>
      <c r="E34" s="56">
        <f>E30-E32</f>
        <v>11331.839999999998</v>
      </c>
    </row>
    <row r="35" spans="1:6" s="3" customFormat="1" thickTop="1" thickBot="1">
      <c r="A35" s="57" t="s">
        <v>30</v>
      </c>
      <c r="B35" s="57"/>
      <c r="C35" s="57"/>
      <c r="D35" s="58"/>
      <c r="E35" s="43">
        <f>E34*100/F4</f>
        <v>10.086194926568757</v>
      </c>
      <c r="F35" s="42" t="s">
        <v>27</v>
      </c>
    </row>
    <row r="36" spans="1:6" s="2" customFormat="1" ht="15" thickTop="1"/>
  </sheetData>
  <mergeCells count="39">
    <mergeCell ref="A31:D31"/>
    <mergeCell ref="C32:C33"/>
    <mergeCell ref="J25:L25"/>
    <mergeCell ref="A5:A6"/>
    <mergeCell ref="F32:F33"/>
    <mergeCell ref="E32:E33"/>
    <mergeCell ref="A19:B19"/>
    <mergeCell ref="C19:E19"/>
    <mergeCell ref="K5:M5"/>
    <mergeCell ref="K19:M19"/>
    <mergeCell ref="B26:D26"/>
    <mergeCell ref="A27:D27"/>
    <mergeCell ref="A21:B21"/>
    <mergeCell ref="I27:L27"/>
    <mergeCell ref="J23:L23"/>
    <mergeCell ref="N2:N3"/>
    <mergeCell ref="J5:J6"/>
    <mergeCell ref="I4:L4"/>
    <mergeCell ref="J26:L26"/>
    <mergeCell ref="I31:L31"/>
    <mergeCell ref="F2:F3"/>
    <mergeCell ref="I30:L30"/>
    <mergeCell ref="A34:D34"/>
    <mergeCell ref="I28:L28"/>
    <mergeCell ref="B25:D25"/>
    <mergeCell ref="I29:J29"/>
    <mergeCell ref="I5:I6"/>
    <mergeCell ref="I19:J19"/>
    <mergeCell ref="I21:J21"/>
    <mergeCell ref="A35:D35"/>
    <mergeCell ref="A4:D4"/>
    <mergeCell ref="C5:E5"/>
    <mergeCell ref="A28:D28"/>
    <mergeCell ref="A29:B29"/>
    <mergeCell ref="A30:D30"/>
    <mergeCell ref="A32:B32"/>
    <mergeCell ref="B5:B6"/>
    <mergeCell ref="B23:D23"/>
    <mergeCell ref="D32:D33"/>
  </mergeCells>
  <phoneticPr fontId="12" type="noConversion"/>
  <pageMargins left="0.51181102362204722" right="0.51181102362204722" top="0.55118110236220474" bottom="0.35433070866141736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2020-02-13T13:27:55Z</cp:lastPrinted>
  <dcterms:created xsi:type="dcterms:W3CDTF">2017-08-11T15:08:53Z</dcterms:created>
  <dcterms:modified xsi:type="dcterms:W3CDTF">2020-07-08T17:13:01Z</dcterms:modified>
</cp:coreProperties>
</file>