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4380" yWindow="3096" windowWidth="19416" windowHeight="11016" tabRatio="500"/>
  </bookViews>
  <sheets>
    <sheet name="Лист1" sheetId="1" r:id="rId1"/>
  </sheets>
  <definedNames>
    <definedName name="_xlnm.Print_Area" localSheetId="0">Лист1!$B$1:$O$36</definedName>
  </definedNames>
  <calcPr calcId="114210"/>
</workbook>
</file>

<file path=xl/calcChain.xml><?xml version="1.0" encoding="utf-8"?>
<calcChain xmlns="http://schemas.openxmlformats.org/spreadsheetml/2006/main">
  <c r="N23" i="1"/>
  <c r="N24"/>
  <c r="F32"/>
  <c r="F31"/>
  <c r="F30"/>
  <c r="E8"/>
  <c r="J4"/>
  <c r="J3"/>
  <c r="K2"/>
  <c r="K4"/>
  <c r="J2"/>
  <c r="C4"/>
  <c r="F4"/>
  <c r="E4"/>
  <c r="G5"/>
  <c r="F8"/>
  <c r="F9"/>
  <c r="F10"/>
  <c r="F11"/>
  <c r="F12"/>
  <c r="F13"/>
  <c r="F14"/>
  <c r="F15"/>
  <c r="F16"/>
  <c r="F17"/>
  <c r="F18"/>
  <c r="F19"/>
  <c r="D20"/>
  <c r="F21"/>
  <c r="F22"/>
  <c r="F23"/>
  <c r="F25"/>
  <c r="F27"/>
  <c r="F28"/>
  <c r="F29"/>
  <c r="L8"/>
  <c r="K8"/>
  <c r="N8"/>
  <c r="L9"/>
  <c r="K9"/>
  <c r="N9"/>
  <c r="L10"/>
  <c r="K10"/>
  <c r="N10"/>
  <c r="L11"/>
  <c r="K11"/>
  <c r="N11"/>
  <c r="L12"/>
  <c r="K12"/>
  <c r="N12"/>
  <c r="L13"/>
  <c r="K13"/>
  <c r="N13"/>
  <c r="L14"/>
  <c r="K14"/>
  <c r="N14"/>
  <c r="L15"/>
  <c r="K15"/>
  <c r="N15"/>
  <c r="L16"/>
  <c r="K16"/>
  <c r="N16"/>
  <c r="L17"/>
  <c r="K17"/>
  <c r="N17"/>
  <c r="L18"/>
  <c r="K18"/>
  <c r="N18"/>
  <c r="L19"/>
  <c r="K19"/>
  <c r="N19"/>
  <c r="L20"/>
  <c r="M21"/>
  <c r="N21"/>
  <c r="M22"/>
  <c r="N22"/>
  <c r="L23"/>
  <c r="M23"/>
  <c r="L25"/>
  <c r="M25"/>
  <c r="N25"/>
  <c r="N26"/>
  <c r="N27"/>
  <c r="N28"/>
  <c r="M30"/>
  <c r="N30"/>
  <c r="N31"/>
  <c r="L30"/>
  <c r="J30"/>
  <c r="L22"/>
  <c r="L21"/>
  <c r="K24"/>
  <c r="K25"/>
  <c r="K26"/>
  <c r="K27"/>
  <c r="K23"/>
  <c r="K21"/>
  <c r="J28"/>
  <c r="J23"/>
  <c r="J24"/>
  <c r="J25"/>
  <c r="J26"/>
  <c r="J27"/>
  <c r="J22"/>
  <c r="J21"/>
  <c r="M8"/>
  <c r="B20"/>
  <c r="J20"/>
  <c r="J19"/>
  <c r="J18"/>
  <c r="J17"/>
  <c r="J16"/>
  <c r="J15"/>
  <c r="J14"/>
  <c r="J13"/>
  <c r="J12"/>
  <c r="J11"/>
  <c r="J10"/>
  <c r="J9"/>
  <c r="J8"/>
  <c r="N7"/>
  <c r="M7"/>
  <c r="L7"/>
  <c r="K6"/>
  <c r="J6"/>
  <c r="L6"/>
  <c r="J5"/>
  <c r="L4"/>
  <c r="M4"/>
  <c r="O5"/>
  <c r="N5"/>
  <c r="L3"/>
  <c r="K3"/>
  <c r="N32"/>
  <c r="N29"/>
  <c r="F33"/>
  <c r="F35"/>
  <c r="F36"/>
  <c r="M19"/>
  <c r="M18"/>
  <c r="M17"/>
  <c r="M16"/>
  <c r="M15"/>
  <c r="M14"/>
  <c r="M13"/>
  <c r="M12"/>
  <c r="M11"/>
  <c r="M10"/>
  <c r="M9"/>
  <c r="F5"/>
  <c r="E9"/>
  <c r="E10"/>
  <c r="E11"/>
  <c r="E12"/>
  <c r="E13"/>
  <c r="E14"/>
  <c r="E15"/>
  <c r="E16"/>
  <c r="E17"/>
  <c r="E18"/>
  <c r="E19"/>
</calcChain>
</file>

<file path=xl/sharedStrings.xml><?xml version="1.0" encoding="utf-8"?>
<sst xmlns="http://schemas.openxmlformats.org/spreadsheetml/2006/main" count="60" uniqueCount="55">
  <si>
    <t>Затраты на покупку</t>
  </si>
  <si>
    <t>Цена</t>
  </si>
  <si>
    <t>взнос в банк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</si>
  <si>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</si>
  <si>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</si>
  <si>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</si>
  <si>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</si>
  <si>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</si>
  <si>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</si>
  <si>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</si>
  <si>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</si>
  <si>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</si>
  <si>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</si>
  <si>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</si>
  <si>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</si>
  <si>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</si>
  <si>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</si>
  <si>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</si>
  <si>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</si>
  <si>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</si>
  <si>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</si>
  <si>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</si>
  <si>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</si>
  <si>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</si>
  <si>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</si>
  <si>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выплаты по кредиту в год</t>
  </si>
  <si>
    <t>МИНИМУМ!!!</t>
  </si>
  <si>
    <t>Расходы на покупку</t>
  </si>
  <si>
    <t>вложения с кредитом</t>
  </si>
  <si>
    <t>рентабельность на затраты на покупку с годовыми выплатами кредита и налогов</t>
  </si>
  <si>
    <t>рентабельность на затраты на покупку с учетом выплат налогов</t>
  </si>
  <si>
    <t>20 лет</t>
  </si>
  <si>
    <t>с ипотекой 60%</t>
  </si>
  <si>
    <t>КАПИТАЛИЗАЦИЯ: доходы тоже вкладываются в жильё и идет увеличение стоимости объекта</t>
  </si>
  <si>
    <t>комунидад+интернет</t>
  </si>
  <si>
    <t>в год</t>
  </si>
  <si>
    <t>Итого расходы</t>
  </si>
  <si>
    <t>Затраты на покупку 54%</t>
  </si>
  <si>
    <t>ДОХОД1</t>
  </si>
  <si>
    <t>ДОХОД2</t>
  </si>
  <si>
    <t>ДОХОД3</t>
  </si>
  <si>
    <t>ДОХОД4 - Чистый доход с учетом кредитных выплат и налогов</t>
  </si>
  <si>
    <t>рентабельность на затраты на покупку с годовыми выплатами без налогов и без выплат по кредиту</t>
  </si>
  <si>
    <t>выплаты по кредиту в месяц</t>
  </si>
  <si>
    <t>без ипотеки</t>
  </si>
  <si>
    <t>ДОХОД3 - Чистый доход с учетом выплат налогов</t>
  </si>
  <si>
    <t>рентабельность на затраты на покупку с годовыми выплатами без налогов</t>
  </si>
  <si>
    <t>Без кредита</t>
  </si>
  <si>
    <t>страховка</t>
  </si>
  <si>
    <t>за сутки</t>
  </si>
  <si>
    <t>С кредитом 60%</t>
  </si>
  <si>
    <t>вид на море</t>
  </si>
  <si>
    <t>апартаменты стоимостью, евро с налогами</t>
  </si>
  <si>
    <t>3 сп</t>
  </si>
  <si>
    <t>Элитные апартаменты</t>
  </si>
</sst>
</file>

<file path=xl/styles.xml><?xml version="1.0" encoding="utf-8"?>
<styleSheet xmlns="http://schemas.openxmlformats.org/spreadsheetml/2006/main">
  <numFmts count="1">
    <numFmt numFmtId="164" formatCode="0.0%"/>
  </numFmts>
  <fonts count="14">
    <font>
      <sz val="12"/>
      <color theme="1"/>
      <name val="Calibri"/>
      <family val="2"/>
      <scheme val="minor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  <charset val="204"/>
    </font>
    <font>
      <b/>
      <sz val="20"/>
      <color indexed="8"/>
      <name val="Calibri"/>
      <family val="2"/>
    </font>
    <font>
      <sz val="10"/>
      <color indexed="8"/>
      <name val="Calibri"/>
      <family val="2"/>
    </font>
    <font>
      <sz val="11"/>
      <name val="Calibri"/>
      <family val="2"/>
      <charset val="204"/>
    </font>
    <font>
      <sz val="8"/>
      <name val="Calibri"/>
      <family val="2"/>
    </font>
    <font>
      <sz val="11"/>
      <name val="Calibri"/>
      <family val="2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3" fontId="1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10" fontId="6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4" fontId="7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5" fillId="0" borderId="0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3" fontId="1" fillId="0" borderId="2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4" fontId="5" fillId="0" borderId="5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right" vertical="center"/>
    </xf>
    <xf numFmtId="4" fontId="10" fillId="0" borderId="0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" fontId="12" fillId="0" borderId="1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10" fontId="6" fillId="0" borderId="11" xfId="0" applyNumberFormat="1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3" fillId="0" borderId="9" xfId="0" applyNumberFormat="1" applyFont="1" applyBorder="1" applyAlignment="1">
      <alignment horizontal="right" vertical="center"/>
    </xf>
    <xf numFmtId="3" fontId="10" fillId="0" borderId="12" xfId="0" applyNumberFormat="1" applyFont="1" applyBorder="1" applyAlignment="1">
      <alignment horizontal="right" vertical="center"/>
    </xf>
    <xf numFmtId="3" fontId="10" fillId="0" borderId="9" xfId="0" applyNumberFormat="1" applyFont="1" applyBorder="1" applyAlignment="1">
      <alignment horizontal="right" vertical="center"/>
    </xf>
    <xf numFmtId="3" fontId="7" fillId="0" borderId="6" xfId="0" applyNumberFormat="1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9" fontId="6" fillId="0" borderId="10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3" fontId="3" fillId="0" borderId="11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1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2" fillId="0" borderId="15" xfId="0" applyFont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/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3" fontId="2" fillId="0" borderId="1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0" fillId="0" borderId="17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37"/>
  <sheetViews>
    <sheetView tabSelected="1" showRuler="0" view="pageBreakPreview" zoomScale="75" zoomScaleNormal="75" zoomScaleSheetLayoutView="75" zoomScalePageLayoutView="89" workbookViewId="0">
      <selection activeCell="G2" sqref="G2:G4"/>
    </sheetView>
  </sheetViews>
  <sheetFormatPr defaultColWidth="11.19921875" defaultRowHeight="15.6"/>
  <cols>
    <col min="1" max="1" width="1.3984375" customWidth="1"/>
    <col min="2" max="2" width="19.59765625" style="12" customWidth="1"/>
    <col min="3" max="3" width="12.69921875" style="12" customWidth="1"/>
    <col min="4" max="4" width="16.59765625" style="12" customWidth="1"/>
    <col min="5" max="5" width="13.5" style="12" customWidth="1"/>
    <col min="6" max="6" width="11.296875" style="12" customWidth="1"/>
    <col min="7" max="7" width="15.59765625" style="12" customWidth="1"/>
    <col min="8" max="8" width="9.69921875" style="12" customWidth="1"/>
    <col min="9" max="9" width="1.69921875" style="12" customWidth="1"/>
    <col min="10" max="10" width="19.3984375" style="12" customWidth="1"/>
    <col min="11" max="11" width="12.69921875" style="12" customWidth="1"/>
    <col min="12" max="12" width="16.59765625" style="12" customWidth="1"/>
    <col min="13" max="13" width="11.59765625" style="12" customWidth="1"/>
    <col min="14" max="14" width="9.796875" style="12" customWidth="1"/>
    <col min="15" max="15" width="10.09765625" style="12" customWidth="1"/>
    <col min="16" max="16" width="9.69921875" style="12" customWidth="1"/>
  </cols>
  <sheetData>
    <row r="1" spans="2:16" ht="25.8">
      <c r="B1" s="13" t="s">
        <v>50</v>
      </c>
      <c r="C1" s="11"/>
      <c r="D1" s="1"/>
      <c r="E1" s="11"/>
      <c r="F1" s="11"/>
      <c r="G1" s="11"/>
      <c r="H1" s="11"/>
      <c r="I1" s="11"/>
      <c r="J1" s="13" t="s">
        <v>47</v>
      </c>
      <c r="K1" s="11"/>
      <c r="L1" s="1"/>
      <c r="M1" s="11"/>
      <c r="N1" s="11"/>
      <c r="O1" s="11"/>
      <c r="P1" s="11"/>
    </row>
    <row r="2" spans="2:16">
      <c r="B2" s="30" t="s">
        <v>54</v>
      </c>
      <c r="C2" s="31">
        <v>305600</v>
      </c>
      <c r="D2" s="45"/>
      <c r="E2" s="46"/>
      <c r="F2" s="47"/>
      <c r="G2" s="80" t="s">
        <v>37</v>
      </c>
      <c r="J2" s="30" t="str">
        <f>B2</f>
        <v>Элитные апартаменты</v>
      </c>
      <c r="K2" s="31">
        <f>C2</f>
        <v>305600</v>
      </c>
      <c r="L2" s="45"/>
      <c r="M2" s="46"/>
      <c r="N2" s="51"/>
      <c r="O2" s="80" t="s">
        <v>0</v>
      </c>
    </row>
    <row r="3" spans="2:16">
      <c r="B3" s="57" t="s">
        <v>53</v>
      </c>
      <c r="C3" s="32" t="s">
        <v>1</v>
      </c>
      <c r="D3" s="32" t="s">
        <v>27</v>
      </c>
      <c r="E3" s="33" t="s">
        <v>32</v>
      </c>
      <c r="F3" s="32" t="s">
        <v>2</v>
      </c>
      <c r="G3" s="81"/>
      <c r="J3" s="30" t="str">
        <f>B3</f>
        <v>3 сп</v>
      </c>
      <c r="K3" s="32" t="str">
        <f>C3</f>
        <v>Цена</v>
      </c>
      <c r="L3" s="32" t="str">
        <f>D3</f>
        <v>Расходы на покупку</v>
      </c>
      <c r="M3" s="33" t="s">
        <v>44</v>
      </c>
      <c r="N3" s="52"/>
      <c r="O3" s="81"/>
    </row>
    <row r="4" spans="2:16" ht="15" customHeight="1" thickBot="1">
      <c r="B4" s="58" t="s">
        <v>51</v>
      </c>
      <c r="C4" s="59">
        <f>C2</f>
        <v>305600</v>
      </c>
      <c r="D4" s="60">
        <v>0.14000000000000001</v>
      </c>
      <c r="E4" s="61">
        <f>C4*D4</f>
        <v>42784.000000000007</v>
      </c>
      <c r="F4" s="61">
        <f>C4*40%</f>
        <v>122240</v>
      </c>
      <c r="G4" s="82"/>
      <c r="J4" s="58" t="str">
        <f>B4</f>
        <v>вид на море</v>
      </c>
      <c r="K4" s="59">
        <f>K2</f>
        <v>305600</v>
      </c>
      <c r="L4" s="60">
        <f>D4</f>
        <v>0.14000000000000001</v>
      </c>
      <c r="M4" s="61">
        <f>K4*L4</f>
        <v>42784.000000000007</v>
      </c>
      <c r="N4" s="66"/>
      <c r="O4" s="82"/>
    </row>
    <row r="5" spans="2:16" ht="30" customHeight="1" thickBot="1">
      <c r="B5" s="83" t="s">
        <v>52</v>
      </c>
      <c r="C5" s="83"/>
      <c r="D5" s="83"/>
      <c r="E5" s="83"/>
      <c r="F5" s="15">
        <f>C2+E4</f>
        <v>348384</v>
      </c>
      <c r="G5" s="34">
        <f>F4+E4</f>
        <v>165024</v>
      </c>
      <c r="H5" s="65" t="s">
        <v>28</v>
      </c>
      <c r="J5" s="83" t="str">
        <f>B5</f>
        <v>апартаменты стоимостью, евро с налогами</v>
      </c>
      <c r="K5" s="83"/>
      <c r="L5" s="83"/>
      <c r="M5" s="83"/>
      <c r="N5" s="15">
        <f>K2+M4</f>
        <v>348384</v>
      </c>
      <c r="O5" s="34">
        <f>K2+M4</f>
        <v>348384</v>
      </c>
      <c r="P5" s="14"/>
    </row>
    <row r="6" spans="2:16" ht="16.2" thickBot="1">
      <c r="B6" s="87" t="s">
        <v>4</v>
      </c>
      <c r="C6" s="87" t="s">
        <v>5</v>
      </c>
      <c r="D6" s="84" t="s">
        <v>3</v>
      </c>
      <c r="E6" s="84"/>
      <c r="F6" s="84"/>
      <c r="G6" s="3"/>
      <c r="H6" s="11"/>
      <c r="I6" s="11"/>
      <c r="J6" s="87" t="str">
        <f>B6</f>
        <v>месяцы</v>
      </c>
      <c r="K6" s="87" t="str">
        <f>C6</f>
        <v>дни</v>
      </c>
      <c r="L6" s="84" t="str">
        <f>D6</f>
        <v>стоимость аренды, евро</v>
      </c>
      <c r="M6" s="84"/>
      <c r="N6" s="84"/>
      <c r="O6" s="3"/>
      <c r="P6" s="11"/>
    </row>
    <row r="7" spans="2:16" ht="16.2" thickBot="1">
      <c r="B7" s="88"/>
      <c r="C7" s="88"/>
      <c r="D7" s="16" t="s">
        <v>49</v>
      </c>
      <c r="E7" s="16" t="s">
        <v>6</v>
      </c>
      <c r="F7" s="16" t="s">
        <v>7</v>
      </c>
      <c r="G7" s="3"/>
      <c r="H7" s="11"/>
      <c r="I7" s="11"/>
      <c r="J7" s="88"/>
      <c r="K7" s="88"/>
      <c r="L7" s="16" t="str">
        <f>D7</f>
        <v>за сутки</v>
      </c>
      <c r="M7" s="16" t="str">
        <f>E7</f>
        <v>за неделю</v>
      </c>
      <c r="N7" s="16" t="str">
        <f>F7</f>
        <v>за месяц</v>
      </c>
      <c r="O7" s="3"/>
      <c r="P7" s="11"/>
    </row>
    <row r="8" spans="2:16">
      <c r="B8" s="62" t="s">
        <v>8</v>
      </c>
      <c r="C8" s="63">
        <v>31</v>
      </c>
      <c r="D8" s="63">
        <v>160</v>
      </c>
      <c r="E8" s="64">
        <f t="shared" ref="E8:E13" si="0">D8*7</f>
        <v>1120</v>
      </c>
      <c r="F8" s="64">
        <f>C8*D8</f>
        <v>4960</v>
      </c>
      <c r="G8" s="4"/>
      <c r="H8" s="11"/>
      <c r="I8" s="11"/>
      <c r="J8" s="27" t="str">
        <f t="shared" ref="J8:J19" si="1">B8</f>
        <v>январь</v>
      </c>
      <c r="K8" s="28">
        <f t="shared" ref="K8:K19" si="2">C8</f>
        <v>31</v>
      </c>
      <c r="L8" s="28">
        <f>D8</f>
        <v>160</v>
      </c>
      <c r="M8" s="29">
        <f>L8*7</f>
        <v>1120</v>
      </c>
      <c r="N8" s="29">
        <f>K8*L8</f>
        <v>4960</v>
      </c>
      <c r="O8" s="4"/>
      <c r="P8" s="11"/>
    </row>
    <row r="9" spans="2:16">
      <c r="B9" s="5" t="s">
        <v>9</v>
      </c>
      <c r="C9" s="6">
        <v>28</v>
      </c>
      <c r="D9" s="6">
        <v>160</v>
      </c>
      <c r="E9" s="17">
        <f t="shared" si="0"/>
        <v>1120</v>
      </c>
      <c r="F9" s="17">
        <f t="shared" ref="F9:F19" si="3">C9*D9</f>
        <v>4480</v>
      </c>
      <c r="G9" s="4"/>
      <c r="H9" s="11"/>
      <c r="I9" s="11"/>
      <c r="J9" s="5" t="str">
        <f t="shared" si="1"/>
        <v>февраль</v>
      </c>
      <c r="K9" s="6">
        <f t="shared" si="2"/>
        <v>28</v>
      </c>
      <c r="L9" s="6">
        <f t="shared" ref="L9:L19" si="4">D9</f>
        <v>160</v>
      </c>
      <c r="M9" s="17">
        <f t="shared" ref="M9:M19" si="5">L9*7</f>
        <v>1120</v>
      </c>
      <c r="N9" s="17">
        <f t="shared" ref="N9:N19" si="6">K9*L9</f>
        <v>4480</v>
      </c>
      <c r="O9" s="4"/>
      <c r="P9" s="11"/>
    </row>
    <row r="10" spans="2:16">
      <c r="B10" s="5" t="s">
        <v>10</v>
      </c>
      <c r="C10" s="6">
        <v>31</v>
      </c>
      <c r="D10" s="6">
        <v>180</v>
      </c>
      <c r="E10" s="17">
        <f t="shared" si="0"/>
        <v>1260</v>
      </c>
      <c r="F10" s="17">
        <f t="shared" si="3"/>
        <v>5580</v>
      </c>
      <c r="G10" s="4"/>
      <c r="H10" s="11"/>
      <c r="I10" s="11"/>
      <c r="J10" s="5" t="str">
        <f t="shared" si="1"/>
        <v>март</v>
      </c>
      <c r="K10" s="6">
        <f t="shared" si="2"/>
        <v>31</v>
      </c>
      <c r="L10" s="6">
        <f t="shared" si="4"/>
        <v>180</v>
      </c>
      <c r="M10" s="17">
        <f t="shared" si="5"/>
        <v>1260</v>
      </c>
      <c r="N10" s="17">
        <f t="shared" si="6"/>
        <v>5580</v>
      </c>
      <c r="O10" s="4"/>
      <c r="P10" s="11"/>
    </row>
    <row r="11" spans="2:16">
      <c r="B11" s="7" t="s">
        <v>11</v>
      </c>
      <c r="C11" s="8">
        <v>30</v>
      </c>
      <c r="D11" s="8">
        <v>200</v>
      </c>
      <c r="E11" s="17">
        <f t="shared" si="0"/>
        <v>1400</v>
      </c>
      <c r="F11" s="17">
        <f t="shared" si="3"/>
        <v>6000</v>
      </c>
      <c r="G11" s="4"/>
      <c r="H11" s="11"/>
      <c r="I11" s="11"/>
      <c r="J11" s="7" t="str">
        <f t="shared" si="1"/>
        <v>апрель</v>
      </c>
      <c r="K11" s="8">
        <f t="shared" si="2"/>
        <v>30</v>
      </c>
      <c r="L11" s="8">
        <f t="shared" si="4"/>
        <v>200</v>
      </c>
      <c r="M11" s="17">
        <f t="shared" si="5"/>
        <v>1400</v>
      </c>
      <c r="N11" s="17">
        <f t="shared" si="6"/>
        <v>6000</v>
      </c>
      <c r="O11" s="4"/>
      <c r="P11" s="11"/>
    </row>
    <row r="12" spans="2:16">
      <c r="B12" s="7" t="s">
        <v>12</v>
      </c>
      <c r="C12" s="8">
        <v>31</v>
      </c>
      <c r="D12" s="8">
        <v>210</v>
      </c>
      <c r="E12" s="17">
        <f t="shared" si="0"/>
        <v>1470</v>
      </c>
      <c r="F12" s="17">
        <f t="shared" si="3"/>
        <v>6510</v>
      </c>
      <c r="G12" s="4"/>
      <c r="H12" s="11"/>
      <c r="I12" s="11"/>
      <c r="J12" s="7" t="str">
        <f t="shared" si="1"/>
        <v>май</v>
      </c>
      <c r="K12" s="8">
        <f t="shared" si="2"/>
        <v>31</v>
      </c>
      <c r="L12" s="8">
        <f t="shared" si="4"/>
        <v>210</v>
      </c>
      <c r="M12" s="17">
        <f t="shared" si="5"/>
        <v>1470</v>
      </c>
      <c r="N12" s="17">
        <f t="shared" si="6"/>
        <v>6510</v>
      </c>
      <c r="O12" s="4"/>
      <c r="P12" s="11"/>
    </row>
    <row r="13" spans="2:16">
      <c r="B13" s="9" t="s">
        <v>13</v>
      </c>
      <c r="C13" s="10">
        <v>30</v>
      </c>
      <c r="D13" s="10">
        <v>250</v>
      </c>
      <c r="E13" s="17">
        <f t="shared" si="0"/>
        <v>1750</v>
      </c>
      <c r="F13" s="17">
        <f t="shared" si="3"/>
        <v>7500</v>
      </c>
      <c r="G13" s="4"/>
      <c r="H13" s="11"/>
      <c r="I13" s="11"/>
      <c r="J13" s="9" t="str">
        <f t="shared" si="1"/>
        <v>июнь</v>
      </c>
      <c r="K13" s="10">
        <f t="shared" si="2"/>
        <v>30</v>
      </c>
      <c r="L13" s="10">
        <f t="shared" si="4"/>
        <v>250</v>
      </c>
      <c r="M13" s="17">
        <f t="shared" si="5"/>
        <v>1750</v>
      </c>
      <c r="N13" s="17">
        <f t="shared" si="6"/>
        <v>7500</v>
      </c>
      <c r="O13" s="4"/>
      <c r="P13" s="11"/>
    </row>
    <row r="14" spans="2:16">
      <c r="B14" s="9" t="s">
        <v>14</v>
      </c>
      <c r="C14" s="10">
        <v>31</v>
      </c>
      <c r="D14" s="10">
        <v>270</v>
      </c>
      <c r="E14" s="17">
        <f t="shared" ref="E14:E19" si="7">D14*7</f>
        <v>1890</v>
      </c>
      <c r="F14" s="17">
        <f t="shared" si="3"/>
        <v>8370</v>
      </c>
      <c r="G14" s="4"/>
      <c r="H14" s="11"/>
      <c r="I14" s="11"/>
      <c r="J14" s="9" t="str">
        <f t="shared" si="1"/>
        <v>июль</v>
      </c>
      <c r="K14" s="10">
        <f t="shared" si="2"/>
        <v>31</v>
      </c>
      <c r="L14" s="10">
        <f t="shared" si="4"/>
        <v>270</v>
      </c>
      <c r="M14" s="17">
        <f t="shared" si="5"/>
        <v>1890</v>
      </c>
      <c r="N14" s="17">
        <f t="shared" si="6"/>
        <v>8370</v>
      </c>
      <c r="O14" s="4"/>
      <c r="P14" s="11"/>
    </row>
    <row r="15" spans="2:16">
      <c r="B15" s="9" t="s">
        <v>15</v>
      </c>
      <c r="C15" s="10">
        <v>31</v>
      </c>
      <c r="D15" s="10">
        <v>270</v>
      </c>
      <c r="E15" s="17">
        <f t="shared" si="7"/>
        <v>1890</v>
      </c>
      <c r="F15" s="17">
        <f t="shared" si="3"/>
        <v>8370</v>
      </c>
      <c r="G15" s="4"/>
      <c r="H15" s="11"/>
      <c r="I15" s="11"/>
      <c r="J15" s="9" t="str">
        <f t="shared" si="1"/>
        <v>август</v>
      </c>
      <c r="K15" s="10">
        <f t="shared" si="2"/>
        <v>31</v>
      </c>
      <c r="L15" s="10">
        <f t="shared" si="4"/>
        <v>270</v>
      </c>
      <c r="M15" s="17">
        <f t="shared" si="5"/>
        <v>1890</v>
      </c>
      <c r="N15" s="17">
        <f t="shared" si="6"/>
        <v>8370</v>
      </c>
      <c r="O15" s="4"/>
      <c r="P15" s="11"/>
    </row>
    <row r="16" spans="2:16">
      <c r="B16" s="7" t="s">
        <v>16</v>
      </c>
      <c r="C16" s="8">
        <v>30</v>
      </c>
      <c r="D16" s="8">
        <v>250</v>
      </c>
      <c r="E16" s="17">
        <f t="shared" si="7"/>
        <v>1750</v>
      </c>
      <c r="F16" s="17">
        <f t="shared" si="3"/>
        <v>7500</v>
      </c>
      <c r="G16" s="4"/>
      <c r="H16" s="11"/>
      <c r="I16" s="11"/>
      <c r="J16" s="7" t="str">
        <f t="shared" si="1"/>
        <v>сентябрь</v>
      </c>
      <c r="K16" s="8">
        <f t="shared" si="2"/>
        <v>30</v>
      </c>
      <c r="L16" s="8">
        <f t="shared" si="4"/>
        <v>250</v>
      </c>
      <c r="M16" s="17">
        <f t="shared" si="5"/>
        <v>1750</v>
      </c>
      <c r="N16" s="17">
        <f t="shared" si="6"/>
        <v>7500</v>
      </c>
      <c r="O16" s="4"/>
      <c r="P16" s="11"/>
    </row>
    <row r="17" spans="2:16">
      <c r="B17" s="7" t="s">
        <v>17</v>
      </c>
      <c r="C17" s="8">
        <v>31</v>
      </c>
      <c r="D17" s="8">
        <v>180</v>
      </c>
      <c r="E17" s="17">
        <f t="shared" si="7"/>
        <v>1260</v>
      </c>
      <c r="F17" s="17">
        <f t="shared" si="3"/>
        <v>5580</v>
      </c>
      <c r="G17" s="4"/>
      <c r="H17" s="11"/>
      <c r="I17" s="11"/>
      <c r="J17" s="7" t="str">
        <f t="shared" si="1"/>
        <v>октябрь</v>
      </c>
      <c r="K17" s="8">
        <f t="shared" si="2"/>
        <v>31</v>
      </c>
      <c r="L17" s="8">
        <f t="shared" si="4"/>
        <v>180</v>
      </c>
      <c r="M17" s="17">
        <f t="shared" si="5"/>
        <v>1260</v>
      </c>
      <c r="N17" s="17">
        <f t="shared" si="6"/>
        <v>5580</v>
      </c>
      <c r="O17" s="4"/>
      <c r="P17" s="11"/>
    </row>
    <row r="18" spans="2:16">
      <c r="B18" s="5" t="s">
        <v>18</v>
      </c>
      <c r="C18" s="6">
        <v>30</v>
      </c>
      <c r="D18" s="6">
        <v>160</v>
      </c>
      <c r="E18" s="17">
        <f t="shared" si="7"/>
        <v>1120</v>
      </c>
      <c r="F18" s="17">
        <f t="shared" si="3"/>
        <v>4800</v>
      </c>
      <c r="G18" s="4"/>
      <c r="H18" s="11"/>
      <c r="I18" s="11"/>
      <c r="J18" s="5" t="str">
        <f t="shared" si="1"/>
        <v>ноябрь</v>
      </c>
      <c r="K18" s="6">
        <f t="shared" si="2"/>
        <v>30</v>
      </c>
      <c r="L18" s="6">
        <f t="shared" si="4"/>
        <v>160</v>
      </c>
      <c r="M18" s="17">
        <f t="shared" si="5"/>
        <v>1120</v>
      </c>
      <c r="N18" s="17">
        <f t="shared" si="6"/>
        <v>4800</v>
      </c>
      <c r="O18" s="4"/>
      <c r="P18" s="11"/>
    </row>
    <row r="19" spans="2:16">
      <c r="B19" s="5" t="s">
        <v>19</v>
      </c>
      <c r="C19" s="6">
        <v>31</v>
      </c>
      <c r="D19" s="6">
        <v>170</v>
      </c>
      <c r="E19" s="17">
        <f t="shared" si="7"/>
        <v>1190</v>
      </c>
      <c r="F19" s="17">
        <f t="shared" si="3"/>
        <v>5270</v>
      </c>
      <c r="G19" s="4"/>
      <c r="H19" s="11"/>
      <c r="I19" s="11"/>
      <c r="J19" s="5" t="str">
        <f t="shared" si="1"/>
        <v>декабрь</v>
      </c>
      <c r="K19" s="6">
        <f t="shared" si="2"/>
        <v>31</v>
      </c>
      <c r="L19" s="6">
        <f t="shared" si="4"/>
        <v>170</v>
      </c>
      <c r="M19" s="17">
        <f t="shared" si="5"/>
        <v>1190</v>
      </c>
      <c r="N19" s="17">
        <f t="shared" si="6"/>
        <v>5270</v>
      </c>
      <c r="O19" s="4"/>
      <c r="P19" s="11"/>
    </row>
    <row r="20" spans="2:16">
      <c r="B20" s="76">
        <f>SUM(C8:C19)</f>
        <v>365</v>
      </c>
      <c r="C20" s="77"/>
      <c r="D20" s="92">
        <f>SUM(F8:F19)</f>
        <v>74920</v>
      </c>
      <c r="E20" s="86"/>
      <c r="F20" s="77"/>
      <c r="G20" s="2"/>
      <c r="H20" s="11"/>
      <c r="I20" s="11"/>
      <c r="J20" s="76">
        <f>SUM(K8:K19)</f>
        <v>365</v>
      </c>
      <c r="K20" s="77"/>
      <c r="L20" s="92">
        <f>SUM(N8:N19)</f>
        <v>74920</v>
      </c>
      <c r="M20" s="86"/>
      <c r="N20" s="77"/>
      <c r="O20" s="2"/>
      <c r="P20" s="11"/>
    </row>
    <row r="21" spans="2:16">
      <c r="B21" s="37" t="s">
        <v>38</v>
      </c>
      <c r="C21" s="5" t="s">
        <v>20</v>
      </c>
      <c r="D21" s="38">
        <v>0.8</v>
      </c>
      <c r="E21" s="39">
        <v>0.8</v>
      </c>
      <c r="F21" s="35">
        <f>D20*E21</f>
        <v>59936</v>
      </c>
      <c r="G21" s="2"/>
      <c r="H21" s="11"/>
      <c r="I21" s="11"/>
      <c r="J21" s="37" t="str">
        <f>B21</f>
        <v>ДОХОД1</v>
      </c>
      <c r="K21" s="5" t="str">
        <f>C21</f>
        <v>заполняемость</v>
      </c>
      <c r="L21" s="38">
        <f>D21</f>
        <v>0.8</v>
      </c>
      <c r="M21" s="39">
        <f>E21</f>
        <v>0.8</v>
      </c>
      <c r="N21" s="35">
        <f>L20*M21</f>
        <v>59936</v>
      </c>
      <c r="O21" s="2"/>
      <c r="P21" s="11"/>
    </row>
    <row r="22" spans="2:16">
      <c r="B22" s="91" t="s">
        <v>21</v>
      </c>
      <c r="C22" s="93"/>
      <c r="D22" s="38">
        <v>0.2</v>
      </c>
      <c r="E22" s="39">
        <v>0.2</v>
      </c>
      <c r="F22" s="36">
        <f>F21*E22</f>
        <v>11987.2</v>
      </c>
      <c r="G22" s="4"/>
      <c r="H22" s="11"/>
      <c r="I22" s="11"/>
      <c r="J22" s="91" t="str">
        <f t="shared" ref="J22:J28" si="8">B22</f>
        <v>управление, реклама</v>
      </c>
      <c r="K22" s="93"/>
      <c r="L22" s="38">
        <f>D22</f>
        <v>0.2</v>
      </c>
      <c r="M22" s="39">
        <f>E22</f>
        <v>0.2</v>
      </c>
      <c r="N22" s="36">
        <f>N21*M22</f>
        <v>11987.2</v>
      </c>
      <c r="O22" s="4"/>
      <c r="P22" s="11"/>
    </row>
    <row r="23" spans="2:16">
      <c r="B23" s="5" t="s">
        <v>22</v>
      </c>
      <c r="C23" s="5" t="s">
        <v>23</v>
      </c>
      <c r="D23" s="39">
        <v>140</v>
      </c>
      <c r="E23" s="39">
        <v>12</v>
      </c>
      <c r="F23" s="36">
        <f>D23*E23</f>
        <v>1680</v>
      </c>
      <c r="G23" s="4"/>
      <c r="H23" s="11"/>
      <c r="I23" s="11"/>
      <c r="J23" s="5" t="str">
        <f t="shared" si="8"/>
        <v>эл/вода</v>
      </c>
      <c r="K23" s="5" t="str">
        <f>C23</f>
        <v>в месяц</v>
      </c>
      <c r="L23" s="39">
        <f>D23</f>
        <v>140</v>
      </c>
      <c r="M23" s="39">
        <f>E23</f>
        <v>12</v>
      </c>
      <c r="N23" s="36">
        <f>L23*M23</f>
        <v>1680</v>
      </c>
      <c r="O23" s="4"/>
      <c r="P23" s="11"/>
    </row>
    <row r="24" spans="2:16">
      <c r="B24" s="5" t="s">
        <v>24</v>
      </c>
      <c r="C24" s="91" t="s">
        <v>35</v>
      </c>
      <c r="D24" s="86"/>
      <c r="E24" s="77"/>
      <c r="F24" s="36">
        <v>900</v>
      </c>
      <c r="G24" s="4"/>
      <c r="H24" s="11"/>
      <c r="I24" s="11"/>
      <c r="J24" s="5" t="str">
        <f t="shared" si="8"/>
        <v>налог</v>
      </c>
      <c r="K24" s="91" t="str">
        <f>C24</f>
        <v>в год</v>
      </c>
      <c r="L24" s="86"/>
      <c r="M24" s="77"/>
      <c r="N24" s="36">
        <f>F24</f>
        <v>900</v>
      </c>
      <c r="O24" s="4"/>
      <c r="P24" s="11"/>
    </row>
    <row r="25" spans="2:16">
      <c r="B25" s="5" t="s">
        <v>34</v>
      </c>
      <c r="C25" s="5" t="s">
        <v>23</v>
      </c>
      <c r="D25" s="39">
        <v>200</v>
      </c>
      <c r="E25" s="39">
        <v>12</v>
      </c>
      <c r="F25" s="36">
        <f>D25*E25</f>
        <v>2400</v>
      </c>
      <c r="G25" s="4"/>
      <c r="H25" s="11"/>
      <c r="I25" s="11"/>
      <c r="J25" s="5" t="str">
        <f t="shared" si="8"/>
        <v>комунидад+интернет</v>
      </c>
      <c r="K25" s="5" t="str">
        <f>C25</f>
        <v>в месяц</v>
      </c>
      <c r="L25" s="39">
        <f>D25</f>
        <v>200</v>
      </c>
      <c r="M25" s="39">
        <f>E25</f>
        <v>12</v>
      </c>
      <c r="N25" s="36">
        <f>L25*M25</f>
        <v>2400</v>
      </c>
      <c r="O25" s="4"/>
      <c r="P25" s="11"/>
    </row>
    <row r="26" spans="2:16">
      <c r="B26" s="5" t="s">
        <v>48</v>
      </c>
      <c r="C26" s="91" t="s">
        <v>35</v>
      </c>
      <c r="D26" s="86"/>
      <c r="E26" s="77"/>
      <c r="F26" s="36">
        <v>300</v>
      </c>
      <c r="G26" s="4"/>
      <c r="H26" s="11"/>
      <c r="I26" s="11"/>
      <c r="J26" s="5" t="str">
        <f t="shared" si="8"/>
        <v>страховка</v>
      </c>
      <c r="K26" s="91" t="str">
        <f>C26</f>
        <v>в год</v>
      </c>
      <c r="L26" s="86"/>
      <c r="M26" s="77"/>
      <c r="N26" s="36">
        <f>F26</f>
        <v>300</v>
      </c>
      <c r="O26" s="4"/>
      <c r="P26" s="11"/>
    </row>
    <row r="27" spans="2:16">
      <c r="B27" s="5" t="s">
        <v>36</v>
      </c>
      <c r="C27" s="91" t="s">
        <v>35</v>
      </c>
      <c r="D27" s="86"/>
      <c r="E27" s="77"/>
      <c r="F27" s="35">
        <f>SUM(F22:F26)</f>
        <v>17267.2</v>
      </c>
      <c r="G27" s="2"/>
      <c r="H27" s="11"/>
      <c r="I27" s="11"/>
      <c r="J27" s="5" t="str">
        <f t="shared" si="8"/>
        <v>Итого расходы</v>
      </c>
      <c r="K27" s="91" t="str">
        <f>C27</f>
        <v>в год</v>
      </c>
      <c r="L27" s="86"/>
      <c r="M27" s="77"/>
      <c r="N27" s="35">
        <f>SUM(N22:N26)</f>
        <v>17267.2</v>
      </c>
      <c r="O27" s="2"/>
      <c r="P27" s="11"/>
    </row>
    <row r="28" spans="2:16" ht="16.2" thickBot="1">
      <c r="B28" s="85" t="s">
        <v>39</v>
      </c>
      <c r="C28" s="86"/>
      <c r="D28" s="86"/>
      <c r="E28" s="77"/>
      <c r="F28" s="43">
        <f>F21-F27</f>
        <v>42668.800000000003</v>
      </c>
      <c r="G28" s="2"/>
      <c r="H28" s="11"/>
      <c r="I28" s="11"/>
      <c r="J28" s="85" t="str">
        <f t="shared" si="8"/>
        <v>ДОХОД2</v>
      </c>
      <c r="K28" s="86"/>
      <c r="L28" s="86"/>
      <c r="M28" s="77"/>
      <c r="N28" s="43">
        <f>N21-N27</f>
        <v>42668.800000000003</v>
      </c>
      <c r="O28" s="2"/>
      <c r="P28" s="11"/>
    </row>
    <row r="29" spans="2:16" ht="34.950000000000003" customHeight="1" thickTop="1" thickBot="1">
      <c r="B29" s="67" t="s">
        <v>42</v>
      </c>
      <c r="C29" s="67"/>
      <c r="D29" s="67"/>
      <c r="E29" s="68"/>
      <c r="F29" s="42">
        <f>F28*100/G5</f>
        <v>25.856117898002715</v>
      </c>
      <c r="G29" s="2"/>
      <c r="H29" s="11"/>
      <c r="I29" s="11"/>
      <c r="J29" s="67" t="s">
        <v>46</v>
      </c>
      <c r="K29" s="67"/>
      <c r="L29" s="67"/>
      <c r="M29" s="68"/>
      <c r="N29" s="42">
        <f>N28*100/O5</f>
        <v>12.247634793790759</v>
      </c>
      <c r="O29" s="2"/>
      <c r="P29" s="11"/>
    </row>
    <row r="30" spans="2:16" ht="16.2" thickTop="1">
      <c r="B30" s="91" t="s">
        <v>24</v>
      </c>
      <c r="C30" s="93"/>
      <c r="D30" s="38">
        <v>0.24</v>
      </c>
      <c r="E30" s="39">
        <v>0.24</v>
      </c>
      <c r="F30" s="53">
        <f>F21*E30</f>
        <v>14384.64</v>
      </c>
      <c r="G30" s="4"/>
      <c r="H30" s="11"/>
      <c r="I30" s="11"/>
      <c r="J30" s="91" t="str">
        <f>B30</f>
        <v>налог</v>
      </c>
      <c r="K30" s="93"/>
      <c r="L30" s="38">
        <f>D30</f>
        <v>0.24</v>
      </c>
      <c r="M30" s="39">
        <f>E30</f>
        <v>0.24</v>
      </c>
      <c r="N30" s="53">
        <f>N21*M30</f>
        <v>14384.64</v>
      </c>
      <c r="O30" s="4"/>
      <c r="P30" s="11"/>
    </row>
    <row r="31" spans="2:16" ht="16.2" thickBot="1">
      <c r="B31" s="85" t="s">
        <v>40</v>
      </c>
      <c r="C31" s="86"/>
      <c r="D31" s="86"/>
      <c r="E31" s="77"/>
      <c r="F31" s="43">
        <f>F28-F30</f>
        <v>28284.160000000003</v>
      </c>
      <c r="G31" s="2"/>
      <c r="H31" s="11"/>
      <c r="I31" s="11"/>
      <c r="J31" s="85" t="s">
        <v>45</v>
      </c>
      <c r="K31" s="86"/>
      <c r="L31" s="86"/>
      <c r="M31" s="77"/>
      <c r="N31" s="43">
        <f>N28-N30</f>
        <v>28284.160000000003</v>
      </c>
      <c r="O31" s="2"/>
      <c r="P31" s="11"/>
    </row>
    <row r="32" spans="2:16" ht="16.8" thickTop="1" thickBot="1">
      <c r="B32" s="70" t="s">
        <v>30</v>
      </c>
      <c r="C32" s="86"/>
      <c r="D32" s="86"/>
      <c r="E32" s="95"/>
      <c r="F32" s="42">
        <f>F31*100/G5</f>
        <v>17.13942214465775</v>
      </c>
      <c r="J32" s="70" t="s">
        <v>30</v>
      </c>
      <c r="K32" s="86"/>
      <c r="L32" s="86"/>
      <c r="M32" s="95"/>
      <c r="N32" s="42">
        <f>N31*100/O5</f>
        <v>8.1186736474694605</v>
      </c>
    </row>
    <row r="33" spans="2:15" ht="69" customHeight="1" thickTop="1">
      <c r="B33" s="70" t="s">
        <v>25</v>
      </c>
      <c r="C33" s="71"/>
      <c r="D33" s="40" t="s">
        <v>31</v>
      </c>
      <c r="E33" s="49">
        <v>3.2000000000000001E-2</v>
      </c>
      <c r="F33" s="54">
        <f>D34*12</f>
        <v>12424.439999999999</v>
      </c>
      <c r="G33" s="72" t="s">
        <v>33</v>
      </c>
      <c r="J33" s="18"/>
      <c r="K33" s="18"/>
      <c r="L33" s="19"/>
      <c r="M33" s="20"/>
      <c r="N33" s="44"/>
      <c r="O33" s="78"/>
    </row>
    <row r="34" spans="2:15">
      <c r="B34" s="74" t="s">
        <v>43</v>
      </c>
      <c r="C34" s="75"/>
      <c r="D34" s="48">
        <v>1035.3699999999999</v>
      </c>
      <c r="E34" s="50"/>
      <c r="F34" s="55"/>
      <c r="G34" s="73"/>
      <c r="J34" s="89"/>
      <c r="K34" s="90"/>
      <c r="L34" s="21"/>
      <c r="M34" s="22"/>
      <c r="N34" s="23"/>
      <c r="O34" s="78"/>
    </row>
    <row r="35" spans="2:15" ht="16.95" customHeight="1" thickBot="1">
      <c r="B35" s="69" t="s">
        <v>41</v>
      </c>
      <c r="C35" s="69"/>
      <c r="D35" s="69"/>
      <c r="E35" s="69"/>
      <c r="F35" s="56">
        <f>F31-F33</f>
        <v>15859.720000000005</v>
      </c>
      <c r="J35" s="79"/>
      <c r="K35" s="79"/>
      <c r="L35" s="79"/>
      <c r="M35" s="79"/>
      <c r="N35" s="24"/>
      <c r="O35" s="25"/>
    </row>
    <row r="36" spans="2:15" ht="25.2" customHeight="1" thickTop="1" thickBot="1">
      <c r="B36" s="67" t="s">
        <v>29</v>
      </c>
      <c r="C36" s="67"/>
      <c r="D36" s="67"/>
      <c r="E36" s="68"/>
      <c r="F36" s="42">
        <f>F35*100/G5</f>
        <v>9.6105536164436725</v>
      </c>
      <c r="G36" s="41" t="s">
        <v>26</v>
      </c>
      <c r="J36" s="94"/>
      <c r="K36" s="94"/>
      <c r="L36" s="94"/>
      <c r="M36" s="94"/>
      <c r="N36" s="26"/>
      <c r="O36" s="25"/>
    </row>
    <row r="37" spans="2:15" ht="34.200000000000003" customHeight="1" thickTop="1"/>
  </sheetData>
  <mergeCells count="41">
    <mergeCell ref="C26:E26"/>
    <mergeCell ref="C27:E27"/>
    <mergeCell ref="G2:G4"/>
    <mergeCell ref="B29:E29"/>
    <mergeCell ref="B5:E5"/>
    <mergeCell ref="B6:B7"/>
    <mergeCell ref="C6:C7"/>
    <mergeCell ref="D6:F6"/>
    <mergeCell ref="D20:F20"/>
    <mergeCell ref="B22:C22"/>
    <mergeCell ref="C24:E24"/>
    <mergeCell ref="K27:M27"/>
    <mergeCell ref="L20:N20"/>
    <mergeCell ref="J22:K22"/>
    <mergeCell ref="K24:M24"/>
    <mergeCell ref="J20:K20"/>
    <mergeCell ref="J36:M36"/>
    <mergeCell ref="K26:M26"/>
    <mergeCell ref="J30:K30"/>
    <mergeCell ref="J31:M31"/>
    <mergeCell ref="J32:M32"/>
    <mergeCell ref="O33:O34"/>
    <mergeCell ref="J35:M35"/>
    <mergeCell ref="O2:O4"/>
    <mergeCell ref="J5:M5"/>
    <mergeCell ref="L6:N6"/>
    <mergeCell ref="J29:M29"/>
    <mergeCell ref="J28:M28"/>
    <mergeCell ref="J6:J7"/>
    <mergeCell ref="K6:K7"/>
    <mergeCell ref="J34:K34"/>
    <mergeCell ref="B36:E36"/>
    <mergeCell ref="B35:E35"/>
    <mergeCell ref="B33:C33"/>
    <mergeCell ref="G33:G34"/>
    <mergeCell ref="B34:C34"/>
    <mergeCell ref="B20:C20"/>
    <mergeCell ref="B28:E28"/>
    <mergeCell ref="B30:C30"/>
    <mergeCell ref="B31:E31"/>
    <mergeCell ref="B32:E32"/>
  </mergeCells>
  <phoneticPr fontId="11" type="noConversion"/>
  <pageMargins left="0.51181102362204722" right="0.51181102362204722" top="0.55118110236220474" bottom="0.35433070866141736" header="0" footer="0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2020-05-27T12:11:42Z</cp:lastPrinted>
  <dcterms:created xsi:type="dcterms:W3CDTF">2017-08-11T15:08:53Z</dcterms:created>
  <dcterms:modified xsi:type="dcterms:W3CDTF">2020-05-27T12:43:03Z</dcterms:modified>
</cp:coreProperties>
</file>