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21"/>
  <c r="K22"/>
  <c r="K23"/>
  <c r="K28"/>
  <c r="K29"/>
  <c r="K31"/>
  <c r="K32"/>
  <c r="K39"/>
  <c r="E34"/>
  <c r="E9"/>
  <c r="E10"/>
  <c r="E11"/>
  <c r="E12"/>
  <c r="E13"/>
  <c r="E14"/>
  <c r="E15"/>
  <c r="E16"/>
  <c r="C21"/>
  <c r="E22"/>
  <c r="E23"/>
  <c r="E28"/>
  <c r="E29"/>
  <c r="E31"/>
  <c r="E32"/>
  <c r="E36"/>
  <c r="E4"/>
  <c r="D4"/>
  <c r="E5"/>
  <c r="E39"/>
  <c r="I4"/>
  <c r="E17"/>
  <c r="E18"/>
  <c r="E19"/>
  <c r="E20"/>
  <c r="I17"/>
  <c r="K17"/>
  <c r="I18"/>
  <c r="K18"/>
  <c r="I19"/>
  <c r="K19"/>
  <c r="I20"/>
  <c r="K20"/>
  <c r="G6"/>
  <c r="E6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<sst xmlns="http://schemas.openxmlformats.org/spreadsheetml/2006/main" count="59" uniqueCount="54">
  <si>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</si>
  <si>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</si>
  <si>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</si>
  <si>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</si>
  <si>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</si>
  <si>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</si>
  <si>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</si>
  <si>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</si>
  <si>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</si>
  <si>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</si>
  <si>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</si>
  <si>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</si>
  <si>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</si>
  <si>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</si>
  <si>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</si>
  <si>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</si>
  <si>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</si>
  <si>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</si>
  <si>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</si>
  <si>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</si>
  <si>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</si>
  <si>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</si>
  <si>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</si>
  <si>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</si>
  <si>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</si>
  <si>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</si>
  <si>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</si>
  <si>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</si>
  <si>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</si>
  <si>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</si>
  <si>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</si>
  <si>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</si>
  <si>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</si>
  <si>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</si>
  <si>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</si>
  <si>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</si>
  <si>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</si>
  <si>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</si>
  <si>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</si>
  <si>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</si>
  <si>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</si>
  <si>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</si>
  <si>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</si>
  <si>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</si>
  <si>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</si>
  <si>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</si>
  <si>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</si>
  <si>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Общая стоимость апартаментов вместе с налогами и расходами на покупку</t>
  </si>
  <si>
    <t>2 спальни</t>
  </si>
  <si>
    <t>Апартаменты Ла Кала</t>
  </si>
  <si>
    <t>Затраты на покупку -
40%+14%=54% - вложения с ипотекой</t>
  </si>
  <si>
    <t>Затраты на покупку -
100% + 14% = 114% - вложения без ипотеки</t>
  </si>
  <si>
    <t>ОКУПАЕМОСТЬ (лет)
((затраты на покупку+выплаты по ипотеке)/Доход 4)</t>
  </si>
  <si>
    <t>ОКУПАЕМОСТЬ (лет)
(затраты на покупку/Доход 3)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</si>
</sst>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9" fontId="12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165" fontId="12" fillId="0" borderId="2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2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4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65" fontId="7" fillId="0" borderId="42" xfId="0" applyNumberFormat="1" applyFont="1" applyBorder="1" applyAlignment="1">
      <alignment horizontal="right" vertical="center"/>
    </xf>
    <xf numFmtId="165" fontId="0" fillId="0" borderId="43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4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zoomScaleNormal="100" zoomScaleSheetLayoutView="100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31" t="s">
        <v>44</v>
      </c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1" s="10" customFormat="1" ht="16.2" thickTop="1">
      <c r="A2" s="134" t="s">
        <v>45</v>
      </c>
      <c r="B2" s="135"/>
      <c r="C2" s="135"/>
      <c r="D2" s="71"/>
      <c r="E2" s="71"/>
      <c r="F2" s="73"/>
      <c r="G2" s="68" t="s">
        <v>46</v>
      </c>
      <c r="H2" s="69"/>
      <c r="I2" s="69"/>
      <c r="J2" s="69"/>
      <c r="K2" s="70"/>
    </row>
    <row r="3" spans="1:11" s="3" customFormat="1" ht="28.8" customHeight="1">
      <c r="A3" s="29" t="s">
        <v>49</v>
      </c>
      <c r="B3" s="12" t="s">
        <v>0</v>
      </c>
      <c r="C3" s="142" t="s">
        <v>38</v>
      </c>
      <c r="D3" s="140"/>
      <c r="E3" s="66" t="s">
        <v>37</v>
      </c>
      <c r="F3" s="72"/>
      <c r="G3" s="19" t="str">
        <f t="shared" ref="G3:I4" si="0">A3</f>
        <v>Апартаменты Ла Кала</v>
      </c>
      <c r="H3" s="14" t="str">
        <f t="shared" si="0"/>
        <v>Цена</v>
      </c>
      <c r="I3" s="139" t="str">
        <f t="shared" si="0"/>
        <v>Налоги и расходы на покупку</v>
      </c>
      <c r="J3" s="140"/>
      <c r="K3" s="42"/>
    </row>
    <row r="4" spans="1:11" s="3" customFormat="1" ht="15.45" customHeight="1" thickBot="1">
      <c r="A4" s="60" t="s">
        <v>48</v>
      </c>
      <c r="B4" s="61">
        <v>158000</v>
      </c>
      <c r="C4" s="86">
        <v>0.14000000000000001</v>
      </c>
      <c r="D4" s="62">
        <f>B4*C4</f>
        <v>22120.000000000004</v>
      </c>
      <c r="E4" s="67">
        <f>B4*40%</f>
        <v>63200</v>
      </c>
      <c r="F4" s="72"/>
      <c r="G4" s="63" t="str">
        <f t="shared" si="0"/>
        <v>2 спальни</v>
      </c>
      <c r="H4" s="61">
        <f t="shared" si="0"/>
        <v>158000</v>
      </c>
      <c r="I4" s="87">
        <f t="shared" si="0"/>
        <v>0.14000000000000001</v>
      </c>
      <c r="J4" s="62">
        <f>H4*I4</f>
        <v>22120.000000000004</v>
      </c>
      <c r="K4" s="43"/>
    </row>
    <row r="5" spans="1:11" s="3" customFormat="1" ht="35.4" customHeight="1" thickBot="1">
      <c r="A5" s="136" t="s">
        <v>50</v>
      </c>
      <c r="B5" s="137"/>
      <c r="C5" s="137"/>
      <c r="D5" s="138"/>
      <c r="E5" s="44">
        <f>E4+D4</f>
        <v>85320</v>
      </c>
      <c r="F5" s="65"/>
      <c r="G5" s="141" t="s">
        <v>51</v>
      </c>
      <c r="H5" s="137"/>
      <c r="I5" s="137"/>
      <c r="J5" s="138"/>
      <c r="K5" s="74">
        <f>H4+J4</f>
        <v>180120</v>
      </c>
    </row>
    <row r="6" spans="1:11" s="3" customFormat="1" ht="30" customHeight="1" thickBot="1">
      <c r="A6" s="143" t="s">
        <v>47</v>
      </c>
      <c r="B6" s="144"/>
      <c r="C6" s="144"/>
      <c r="D6" s="145"/>
      <c r="E6" s="45">
        <f>B4+D4</f>
        <v>180120</v>
      </c>
      <c r="G6" s="143" t="str">
        <f>A6</f>
        <v>Общая стоимость апартаментов вместе с налогами и расходами на покупку</v>
      </c>
      <c r="H6" s="144"/>
      <c r="I6" s="144"/>
      <c r="J6" s="145"/>
      <c r="K6" s="75">
        <f>H4+J4</f>
        <v>180120</v>
      </c>
    </row>
    <row r="7" spans="1:11" s="3" customFormat="1" ht="15" thickBot="1">
      <c r="A7" s="110" t="s">
        <v>2</v>
      </c>
      <c r="B7" s="108" t="s">
        <v>3</v>
      </c>
      <c r="C7" s="114" t="s">
        <v>1</v>
      </c>
      <c r="D7" s="114"/>
      <c r="E7" s="114"/>
      <c r="F7" s="30"/>
      <c r="G7" s="110" t="str">
        <f>A7</f>
        <v>месяцы</v>
      </c>
      <c r="H7" s="108" t="str">
        <f>B7</f>
        <v>дни</v>
      </c>
      <c r="I7" s="99" t="str">
        <f>C7</f>
        <v>стоимость аренды, евро</v>
      </c>
      <c r="J7" s="99"/>
      <c r="K7" s="100"/>
    </row>
    <row r="8" spans="1:11" s="3" customFormat="1" ht="15" thickBot="1">
      <c r="A8" s="111"/>
      <c r="B8" s="109"/>
      <c r="C8" s="4" t="s">
        <v>33</v>
      </c>
      <c r="D8" s="4" t="s">
        <v>4</v>
      </c>
      <c r="E8" s="4" t="s">
        <v>5</v>
      </c>
      <c r="F8" s="31"/>
      <c r="G8" s="111"/>
      <c r="H8" s="109"/>
      <c r="I8" s="4" t="str">
        <f>C8</f>
        <v>за сутки</v>
      </c>
      <c r="J8" s="4" t="str">
        <f>D8</f>
        <v>за неделю</v>
      </c>
      <c r="K8" s="76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80</v>
      </c>
      <c r="D9" s="46">
        <f t="shared" ref="D9:D20" si="1">C9*7</f>
        <v>560</v>
      </c>
      <c r="E9" s="46">
        <f>B9*C9</f>
        <v>2480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80</v>
      </c>
      <c r="J9" s="46">
        <f>I9*7</f>
        <v>560</v>
      </c>
      <c r="K9" s="77">
        <f>H9*I9</f>
        <v>2480</v>
      </c>
    </row>
    <row r="10" spans="1:11" s="3" customFormat="1" ht="14.4">
      <c r="A10" s="22" t="s">
        <v>7</v>
      </c>
      <c r="B10" s="7">
        <v>28</v>
      </c>
      <c r="C10" s="89">
        <v>80</v>
      </c>
      <c r="D10" s="47">
        <f t="shared" si="1"/>
        <v>560</v>
      </c>
      <c r="E10" s="47">
        <f t="shared" ref="E10:E20" si="4">B10*C10</f>
        <v>2240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80</v>
      </c>
      <c r="J10" s="47">
        <f t="shared" ref="J10:J20" si="6">I10*7</f>
        <v>560</v>
      </c>
      <c r="K10" s="78">
        <f t="shared" ref="K10:K20" si="7">H10*I10</f>
        <v>2240</v>
      </c>
    </row>
    <row r="11" spans="1:11" s="3" customFormat="1" ht="14.4">
      <c r="A11" s="22" t="s">
        <v>8</v>
      </c>
      <c r="B11" s="7">
        <v>31</v>
      </c>
      <c r="C11" s="89">
        <v>80</v>
      </c>
      <c r="D11" s="47">
        <f t="shared" si="1"/>
        <v>560</v>
      </c>
      <c r="E11" s="47">
        <f t="shared" si="4"/>
        <v>2480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80</v>
      </c>
      <c r="J11" s="47">
        <f t="shared" si="6"/>
        <v>560</v>
      </c>
      <c r="K11" s="78">
        <f t="shared" si="7"/>
        <v>2480</v>
      </c>
    </row>
    <row r="12" spans="1:11" s="3" customFormat="1" ht="14.4">
      <c r="A12" s="23" t="s">
        <v>9</v>
      </c>
      <c r="B12" s="8">
        <v>30</v>
      </c>
      <c r="C12" s="90">
        <v>90</v>
      </c>
      <c r="D12" s="47">
        <f t="shared" si="1"/>
        <v>630</v>
      </c>
      <c r="E12" s="47">
        <f t="shared" si="4"/>
        <v>2700</v>
      </c>
      <c r="F12" s="32"/>
      <c r="G12" s="23" t="str">
        <f t="shared" si="2"/>
        <v>апрель</v>
      </c>
      <c r="H12" s="8">
        <f t="shared" si="3"/>
        <v>30</v>
      </c>
      <c r="I12" s="57">
        <f t="shared" si="5"/>
        <v>90</v>
      </c>
      <c r="J12" s="47">
        <f t="shared" si="6"/>
        <v>630</v>
      </c>
      <c r="K12" s="78">
        <f t="shared" si="7"/>
        <v>2700</v>
      </c>
    </row>
    <row r="13" spans="1:11" s="3" customFormat="1" ht="14.4">
      <c r="A13" s="23" t="s">
        <v>10</v>
      </c>
      <c r="B13" s="8">
        <v>31</v>
      </c>
      <c r="C13" s="90">
        <v>100</v>
      </c>
      <c r="D13" s="47">
        <f t="shared" si="1"/>
        <v>700</v>
      </c>
      <c r="E13" s="47">
        <f t="shared" si="4"/>
        <v>3100</v>
      </c>
      <c r="F13" s="32"/>
      <c r="G13" s="23" t="str">
        <f t="shared" si="2"/>
        <v>май</v>
      </c>
      <c r="H13" s="8">
        <f t="shared" si="3"/>
        <v>31</v>
      </c>
      <c r="I13" s="57">
        <f t="shared" si="5"/>
        <v>100</v>
      </c>
      <c r="J13" s="47">
        <f t="shared" si="6"/>
        <v>700</v>
      </c>
      <c r="K13" s="78">
        <f t="shared" si="7"/>
        <v>3100</v>
      </c>
    </row>
    <row r="14" spans="1:11" s="3" customFormat="1" ht="14.4">
      <c r="A14" s="24" t="s">
        <v>11</v>
      </c>
      <c r="B14" s="9">
        <v>30</v>
      </c>
      <c r="C14" s="91">
        <v>110</v>
      </c>
      <c r="D14" s="47">
        <f t="shared" si="1"/>
        <v>770</v>
      </c>
      <c r="E14" s="47">
        <f t="shared" si="4"/>
        <v>3300</v>
      </c>
      <c r="F14" s="32"/>
      <c r="G14" s="24" t="str">
        <f t="shared" si="2"/>
        <v>июнь</v>
      </c>
      <c r="H14" s="9">
        <f t="shared" si="3"/>
        <v>30</v>
      </c>
      <c r="I14" s="58">
        <f t="shared" si="5"/>
        <v>110</v>
      </c>
      <c r="J14" s="47">
        <f t="shared" si="6"/>
        <v>770</v>
      </c>
      <c r="K14" s="78">
        <f t="shared" si="7"/>
        <v>3300</v>
      </c>
    </row>
    <row r="15" spans="1:11" s="3" customFormat="1" ht="14.4">
      <c r="A15" s="24" t="s">
        <v>12</v>
      </c>
      <c r="B15" s="9">
        <v>31</v>
      </c>
      <c r="C15" s="91">
        <v>120</v>
      </c>
      <c r="D15" s="47">
        <f t="shared" si="1"/>
        <v>840</v>
      </c>
      <c r="E15" s="47">
        <f t="shared" si="4"/>
        <v>3720</v>
      </c>
      <c r="F15" s="32"/>
      <c r="G15" s="24" t="str">
        <f t="shared" si="2"/>
        <v>июль</v>
      </c>
      <c r="H15" s="9">
        <f t="shared" si="3"/>
        <v>31</v>
      </c>
      <c r="I15" s="58">
        <f t="shared" si="5"/>
        <v>120</v>
      </c>
      <c r="J15" s="47">
        <f t="shared" si="6"/>
        <v>840</v>
      </c>
      <c r="K15" s="78">
        <f t="shared" si="7"/>
        <v>3720</v>
      </c>
    </row>
    <row r="16" spans="1:11" s="3" customFormat="1" ht="14.4">
      <c r="A16" s="24" t="s">
        <v>13</v>
      </c>
      <c r="B16" s="9">
        <v>31</v>
      </c>
      <c r="C16" s="91">
        <v>120</v>
      </c>
      <c r="D16" s="47">
        <f t="shared" si="1"/>
        <v>840</v>
      </c>
      <c r="E16" s="47">
        <f t="shared" si="4"/>
        <v>3720</v>
      </c>
      <c r="F16" s="32"/>
      <c r="G16" s="24" t="str">
        <f t="shared" si="2"/>
        <v>август</v>
      </c>
      <c r="H16" s="9">
        <f t="shared" si="3"/>
        <v>31</v>
      </c>
      <c r="I16" s="58">
        <f t="shared" si="5"/>
        <v>120</v>
      </c>
      <c r="J16" s="47">
        <f t="shared" si="6"/>
        <v>840</v>
      </c>
      <c r="K16" s="78">
        <f t="shared" si="7"/>
        <v>3720</v>
      </c>
    </row>
    <row r="17" spans="1:11" s="3" customFormat="1" ht="14.4">
      <c r="A17" s="23" t="s">
        <v>14</v>
      </c>
      <c r="B17" s="8">
        <v>30</v>
      </c>
      <c r="C17" s="90">
        <v>90</v>
      </c>
      <c r="D17" s="47">
        <f t="shared" si="1"/>
        <v>630</v>
      </c>
      <c r="E17" s="47">
        <f t="shared" si="4"/>
        <v>2700</v>
      </c>
      <c r="F17" s="32"/>
      <c r="G17" s="23" t="str">
        <f t="shared" si="2"/>
        <v>сентябрь</v>
      </c>
      <c r="H17" s="8">
        <f t="shared" si="3"/>
        <v>30</v>
      </c>
      <c r="I17" s="57">
        <f t="shared" si="5"/>
        <v>90</v>
      </c>
      <c r="J17" s="47">
        <f t="shared" si="6"/>
        <v>630</v>
      </c>
      <c r="K17" s="78">
        <f t="shared" si="7"/>
        <v>2700</v>
      </c>
    </row>
    <row r="18" spans="1:11" s="3" customFormat="1" ht="14.4">
      <c r="A18" s="23" t="s">
        <v>15</v>
      </c>
      <c r="B18" s="8">
        <v>31</v>
      </c>
      <c r="C18" s="90">
        <v>80</v>
      </c>
      <c r="D18" s="47">
        <f t="shared" si="1"/>
        <v>560</v>
      </c>
      <c r="E18" s="47">
        <f t="shared" si="4"/>
        <v>2480</v>
      </c>
      <c r="F18" s="32"/>
      <c r="G18" s="23" t="str">
        <f t="shared" si="2"/>
        <v>октябрь</v>
      </c>
      <c r="H18" s="8">
        <f t="shared" si="3"/>
        <v>31</v>
      </c>
      <c r="I18" s="57">
        <f t="shared" si="5"/>
        <v>80</v>
      </c>
      <c r="J18" s="47">
        <f t="shared" si="6"/>
        <v>560</v>
      </c>
      <c r="K18" s="78">
        <f t="shared" si="7"/>
        <v>2480</v>
      </c>
    </row>
    <row r="19" spans="1:11" s="3" customFormat="1" ht="14.4">
      <c r="A19" s="22" t="s">
        <v>16</v>
      </c>
      <c r="B19" s="7">
        <v>30</v>
      </c>
      <c r="C19" s="89">
        <v>70</v>
      </c>
      <c r="D19" s="47">
        <f t="shared" si="1"/>
        <v>490</v>
      </c>
      <c r="E19" s="47">
        <f t="shared" si="4"/>
        <v>2100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70</v>
      </c>
      <c r="J19" s="47">
        <f t="shared" si="6"/>
        <v>490</v>
      </c>
      <c r="K19" s="78">
        <f t="shared" si="7"/>
        <v>2100</v>
      </c>
    </row>
    <row r="20" spans="1:11" s="3" customFormat="1" ht="14.4">
      <c r="A20" s="22" t="s">
        <v>17</v>
      </c>
      <c r="B20" s="7">
        <v>31</v>
      </c>
      <c r="C20" s="89">
        <v>80</v>
      </c>
      <c r="D20" s="47">
        <f t="shared" si="1"/>
        <v>560</v>
      </c>
      <c r="E20" s="47">
        <f t="shared" si="4"/>
        <v>2480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80</v>
      </c>
      <c r="J20" s="47">
        <f t="shared" si="6"/>
        <v>560</v>
      </c>
      <c r="K20" s="78">
        <f t="shared" si="7"/>
        <v>2480</v>
      </c>
    </row>
    <row r="21" spans="1:11" s="3" customFormat="1">
      <c r="A21" s="107">
        <f>SUM(B9:B20)</f>
        <v>365</v>
      </c>
      <c r="B21" s="97"/>
      <c r="C21" s="123">
        <f>SUM(E9:E20)</f>
        <v>33500</v>
      </c>
      <c r="D21" s="124"/>
      <c r="E21" s="126"/>
      <c r="F21" s="33"/>
      <c r="G21" s="107">
        <f>SUM(H9:H20)</f>
        <v>365</v>
      </c>
      <c r="H21" s="97"/>
      <c r="I21" s="123">
        <f>SUM(K9:K20)</f>
        <v>33500</v>
      </c>
      <c r="J21" s="124"/>
      <c r="K21" s="125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48">
        <f>C21*D22</f>
        <v>26800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79">
        <f>I21*J22</f>
        <v>26800</v>
      </c>
    </row>
    <row r="23" spans="1:11" s="3" customFormat="1">
      <c r="A23" s="112" t="s">
        <v>19</v>
      </c>
      <c r="B23" s="113"/>
      <c r="C23" s="40">
        <v>0.2</v>
      </c>
      <c r="D23" s="41">
        <v>0.2</v>
      </c>
      <c r="E23" s="49">
        <f>E22*D23</f>
        <v>5360</v>
      </c>
      <c r="F23" s="35"/>
      <c r="G23" s="115" t="str">
        <f>A23</f>
        <v>управление, реклама</v>
      </c>
      <c r="H23" s="97"/>
      <c r="I23" s="40">
        <f>C23</f>
        <v>0.2</v>
      </c>
      <c r="J23" s="41">
        <f>D23</f>
        <v>0.2</v>
      </c>
      <c r="K23" s="80">
        <f>K22*J23</f>
        <v>5360</v>
      </c>
    </row>
    <row r="24" spans="1:11" s="3" customFormat="1" ht="14.4">
      <c r="A24" s="36" t="s">
        <v>20</v>
      </c>
      <c r="B24" s="11" t="s">
        <v>21</v>
      </c>
      <c r="C24" s="64">
        <v>100</v>
      </c>
      <c r="D24" s="41">
        <v>12</v>
      </c>
      <c r="E24" s="49">
        <f>C24*D24</f>
        <v>1200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4">
        <f>C24</f>
        <v>100</v>
      </c>
      <c r="J24" s="41">
        <f>D24</f>
        <v>12</v>
      </c>
      <c r="K24" s="80">
        <f>I24*J24</f>
        <v>1200</v>
      </c>
    </row>
    <row r="25" spans="1:11" s="3" customFormat="1">
      <c r="A25" s="36" t="s">
        <v>22</v>
      </c>
      <c r="B25" s="95" t="s">
        <v>26</v>
      </c>
      <c r="C25" s="96"/>
      <c r="D25" s="97"/>
      <c r="E25" s="49">
        <v>700</v>
      </c>
      <c r="F25" s="35"/>
      <c r="G25" s="26" t="str">
        <f t="shared" si="8"/>
        <v>налог</v>
      </c>
      <c r="H25" s="95" t="str">
        <f>B25</f>
        <v>в год</v>
      </c>
      <c r="I25" s="96"/>
      <c r="J25" s="97"/>
      <c r="K25" s="80">
        <f>E25</f>
        <v>700</v>
      </c>
    </row>
    <row r="26" spans="1:11" s="3" customFormat="1" ht="28.8">
      <c r="A26" s="37" t="s">
        <v>34</v>
      </c>
      <c r="B26" s="11" t="s">
        <v>21</v>
      </c>
      <c r="C26" s="64">
        <v>90</v>
      </c>
      <c r="D26" s="41">
        <v>12</v>
      </c>
      <c r="E26" s="49">
        <f>C26*D26</f>
        <v>1080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4">
        <f>C26</f>
        <v>90</v>
      </c>
      <c r="J26" s="41">
        <f>D26</f>
        <v>12</v>
      </c>
      <c r="K26" s="80">
        <f>I26*J26</f>
        <v>1080</v>
      </c>
    </row>
    <row r="27" spans="1:11" s="3" customFormat="1">
      <c r="A27" s="36" t="s">
        <v>32</v>
      </c>
      <c r="B27" s="95" t="s">
        <v>26</v>
      </c>
      <c r="C27" s="96"/>
      <c r="D27" s="97"/>
      <c r="E27" s="49">
        <v>250</v>
      </c>
      <c r="F27" s="35"/>
      <c r="G27" s="26" t="str">
        <f t="shared" si="8"/>
        <v>страховка</v>
      </c>
      <c r="H27" s="95" t="str">
        <f>B27</f>
        <v>в год</v>
      </c>
      <c r="I27" s="96"/>
      <c r="J27" s="97"/>
      <c r="K27" s="80">
        <f>E27</f>
        <v>250</v>
      </c>
    </row>
    <row r="28" spans="1:11" s="3" customFormat="1" ht="28.8">
      <c r="A28" s="37" t="s">
        <v>28</v>
      </c>
      <c r="B28" s="95" t="s">
        <v>26</v>
      </c>
      <c r="C28" s="96"/>
      <c r="D28" s="97"/>
      <c r="E28" s="50">
        <f>SUM(E23:E27)</f>
        <v>8590</v>
      </c>
      <c r="F28" s="33"/>
      <c r="G28" s="27" t="str">
        <f t="shared" si="8"/>
        <v>Итого расходы</v>
      </c>
      <c r="H28" s="95" t="str">
        <f>B28</f>
        <v>в год</v>
      </c>
      <c r="I28" s="96"/>
      <c r="J28" s="97"/>
      <c r="K28" s="79">
        <f>SUM(K23:K27)</f>
        <v>8590</v>
      </c>
    </row>
    <row r="29" spans="1:11" s="3" customFormat="1" ht="16.2" thickBot="1">
      <c r="A29" s="98" t="s">
        <v>29</v>
      </c>
      <c r="B29" s="96"/>
      <c r="C29" s="96"/>
      <c r="D29" s="97"/>
      <c r="E29" s="51">
        <f>E22-E28</f>
        <v>18210</v>
      </c>
      <c r="F29" s="33"/>
      <c r="G29" s="98" t="str">
        <f t="shared" si="8"/>
        <v>ДОХОД2</v>
      </c>
      <c r="H29" s="96"/>
      <c r="I29" s="96"/>
      <c r="J29" s="97"/>
      <c r="K29" s="81">
        <f>K22-K28</f>
        <v>18210</v>
      </c>
    </row>
    <row r="30" spans="1:11" s="2" customFormat="1" ht="30.6" customHeight="1" thickTop="1" thickBot="1">
      <c r="A30" s="92" t="s">
        <v>39</v>
      </c>
      <c r="B30" s="93"/>
      <c r="C30" s="93"/>
      <c r="D30" s="94"/>
      <c r="E30" s="18">
        <f>E29*100%/E5</f>
        <v>0.21343178621659634</v>
      </c>
      <c r="F30" s="34"/>
      <c r="G30" s="101" t="s">
        <v>36</v>
      </c>
      <c r="H30" s="102"/>
      <c r="I30" s="102"/>
      <c r="J30" s="103"/>
      <c r="K30" s="18">
        <f>K29*100%/K5</f>
        <v>0.10109926715522985</v>
      </c>
    </row>
    <row r="31" spans="1:11" s="2" customFormat="1" ht="15" thickTop="1">
      <c r="A31" s="151" t="s">
        <v>22</v>
      </c>
      <c r="B31" s="152"/>
      <c r="C31" s="13">
        <v>0.24</v>
      </c>
      <c r="D31" s="14">
        <v>0.24</v>
      </c>
      <c r="E31" s="52">
        <f>E22*D31</f>
        <v>6432</v>
      </c>
      <c r="F31" s="35"/>
      <c r="G31" s="151" t="str">
        <f>A31</f>
        <v>налог</v>
      </c>
      <c r="H31" s="152"/>
      <c r="I31" s="13">
        <f>C31</f>
        <v>0.24</v>
      </c>
      <c r="J31" s="14">
        <f>D31</f>
        <v>0.24</v>
      </c>
      <c r="K31" s="82">
        <f>K22*J31</f>
        <v>6432</v>
      </c>
    </row>
    <row r="32" spans="1:11" s="2" customFormat="1" ht="16.2" thickBot="1">
      <c r="A32" s="127" t="s">
        <v>30</v>
      </c>
      <c r="B32" s="96"/>
      <c r="C32" s="96"/>
      <c r="D32" s="97"/>
      <c r="E32" s="53">
        <f>E29-E31</f>
        <v>11778</v>
      </c>
      <c r="F32" s="34"/>
      <c r="G32" s="127" t="s">
        <v>31</v>
      </c>
      <c r="H32" s="96"/>
      <c r="I32" s="96"/>
      <c r="J32" s="97"/>
      <c r="K32" s="83">
        <f>K29-K31</f>
        <v>11778</v>
      </c>
    </row>
    <row r="33" spans="1:11" s="2" customFormat="1" ht="28.2" customHeight="1" thickTop="1" thickBot="1">
      <c r="A33" s="128" t="s">
        <v>35</v>
      </c>
      <c r="B33" s="129"/>
      <c r="C33" s="129"/>
      <c r="D33" s="130"/>
      <c r="E33" s="18">
        <f>E32*100%/E5</f>
        <v>0.13804500703234882</v>
      </c>
      <c r="F33" s="28"/>
      <c r="G33" s="104" t="s">
        <v>35</v>
      </c>
      <c r="H33" s="105"/>
      <c r="I33" s="105"/>
      <c r="J33" s="106"/>
      <c r="K33" s="18">
        <f>K32*100%/K5</f>
        <v>6.5389740173217858E-2</v>
      </c>
    </row>
    <row r="34" spans="1:11" s="2" customFormat="1" ht="69.599999999999994" customHeight="1" thickTop="1">
      <c r="A34" s="154" t="s">
        <v>40</v>
      </c>
      <c r="B34" s="155"/>
      <c r="C34" s="15" t="s">
        <v>25</v>
      </c>
      <c r="D34" s="16">
        <v>3.5999999999999997E-2</v>
      </c>
      <c r="E34" s="54">
        <f>C35*12</f>
        <v>6656.2800000000007</v>
      </c>
      <c r="F34" s="149" t="s">
        <v>23</v>
      </c>
    </row>
    <row r="35" spans="1:11" s="2" customFormat="1">
      <c r="A35" s="153" t="s">
        <v>41</v>
      </c>
      <c r="B35" s="97"/>
      <c r="C35" s="59">
        <v>554.69000000000005</v>
      </c>
      <c r="D35" s="17"/>
      <c r="E35" s="55"/>
      <c r="F35" s="150"/>
    </row>
    <row r="36" spans="1:11" s="3" customFormat="1" ht="30" customHeight="1" thickBot="1">
      <c r="A36" s="120" t="s">
        <v>42</v>
      </c>
      <c r="B36" s="121"/>
      <c r="C36" s="121"/>
      <c r="D36" s="122"/>
      <c r="E36" s="56">
        <f>E32-E34</f>
        <v>5121.7199999999993</v>
      </c>
      <c r="F36" s="20"/>
    </row>
    <row r="37" spans="1:11" s="2" customFormat="1" ht="28.2" customHeight="1" thickTop="1" thickBot="1">
      <c r="A37" s="146" t="s">
        <v>43</v>
      </c>
      <c r="B37" s="147"/>
      <c r="C37" s="147"/>
      <c r="D37" s="148"/>
      <c r="E37" s="18">
        <f>E36*100%/E5</f>
        <v>6.0029535864978896E-2</v>
      </c>
      <c r="F37" s="38" t="s">
        <v>24</v>
      </c>
    </row>
    <row r="38" spans="1:11" ht="16.2" thickTop="1"/>
    <row r="39" spans="1:11" ht="30" customHeight="1">
      <c r="A39" s="116" t="s">
        <v>52</v>
      </c>
      <c r="B39" s="117"/>
      <c r="C39" s="117"/>
      <c r="D39" s="117"/>
      <c r="E39" s="84">
        <f>(E5+E34)/E36</f>
        <v>17.958084393524054</v>
      </c>
      <c r="F39" s="85"/>
      <c r="G39" s="118" t="s">
        <v>53</v>
      </c>
      <c r="H39" s="118"/>
      <c r="I39" s="118"/>
      <c r="J39" s="119"/>
      <c r="K39" s="84">
        <f>K5/K32</f>
        <v>15.292919001528274</v>
      </c>
    </row>
  </sheetData>
  <mergeCells count="43">
    <mergeCell ref="G6:J6"/>
    <mergeCell ref="A6:D6"/>
    <mergeCell ref="A37:D37"/>
    <mergeCell ref="F34:F35"/>
    <mergeCell ref="G31:H31"/>
    <mergeCell ref="A35:B35"/>
    <mergeCell ref="A34:B34"/>
    <mergeCell ref="H7:H8"/>
    <mergeCell ref="B25:D25"/>
    <mergeCell ref="A31:B31"/>
    <mergeCell ref="A1:K1"/>
    <mergeCell ref="A2:C2"/>
    <mergeCell ref="A5:D5"/>
    <mergeCell ref="I3:J3"/>
    <mergeCell ref="G5:J5"/>
    <mergeCell ref="C3:D3"/>
    <mergeCell ref="A39:D39"/>
    <mergeCell ref="G39:J39"/>
    <mergeCell ref="A36:D36"/>
    <mergeCell ref="I21:K21"/>
    <mergeCell ref="C21:E21"/>
    <mergeCell ref="G32:J32"/>
    <mergeCell ref="B27:D27"/>
    <mergeCell ref="G21:H21"/>
    <mergeCell ref="A33:D33"/>
    <mergeCell ref="A32:D32"/>
    <mergeCell ref="G33:J33"/>
    <mergeCell ref="H27:J27"/>
    <mergeCell ref="A21:B21"/>
    <mergeCell ref="B7:B8"/>
    <mergeCell ref="A7:A8"/>
    <mergeCell ref="A23:B23"/>
    <mergeCell ref="G7:G8"/>
    <mergeCell ref="C7:E7"/>
    <mergeCell ref="H25:J25"/>
    <mergeCell ref="G23:H23"/>
    <mergeCell ref="A30:D30"/>
    <mergeCell ref="B28:D28"/>
    <mergeCell ref="A29:D29"/>
    <mergeCell ref="I7:K7"/>
    <mergeCell ref="H28:J28"/>
    <mergeCell ref="G30:J30"/>
    <mergeCell ref="G29:J29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2021-08-02T07:25:40Z</dcterms:modified>
</cp:coreProperties>
</file>