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D4"/>
  <c r="J4"/>
  <c r="K5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39"/>
  <c r="E4"/>
  <c r="E5"/>
  <c r="E34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6"/>
  <c r="E39"/>
  <c r="K6"/>
  <c r="E6"/>
  <c r="G4"/>
  <c r="I4"/>
  <c r="G6"/>
  <c r="K33"/>
  <c r="K30"/>
  <c r="E37"/>
  <c r="E33"/>
  <c r="E30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<sst xmlns="http://schemas.openxmlformats.org/spreadsheetml/2006/main" count="59" uniqueCount="54">
  <si>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</si>
  <si>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</si>
  <si>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</si>
  <si>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</si>
  <si>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</si>
  <si>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</si>
  <si>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</si>
  <si>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</si>
  <si>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</si>
  <si>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</si>
  <si>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</si>
  <si>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</si>
  <si>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</si>
  <si>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</si>
  <si>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</si>
  <si>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</si>
  <si>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</si>
  <si>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</si>
  <si>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</si>
  <si>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</si>
  <si>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</si>
  <si>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</si>
  <si>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</si>
  <si>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</si>
  <si>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</si>
  <si>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</si>
  <si>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</si>
  <si>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</si>
  <si>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</si>
  <si>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</si>
  <si>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</si>
  <si>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</si>
  <si>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</si>
  <si>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</si>
  <si>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</si>
  <si>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</si>
  <si>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</si>
  <si>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</si>
  <si>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</si>
  <si>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</si>
  <si>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</si>
  <si>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</si>
  <si>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</si>
  <si>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</si>
  <si>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</si>
  <si>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</si>
  <si>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100% + 13,5% = 113,5% - вложения без ипотеки</t>
  </si>
  <si>
    <t>Апартаменты</t>
  </si>
  <si>
    <t>Общая стоимость апартаментов вместе с налогами и расходами на покупку</t>
  </si>
  <si>
    <t>2 спальни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</si>
  <si>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</si>
  <si>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t>Затраты на покупку -
40%+13,5%=53,5% - вложения с ипотекой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</si>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</sst>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22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12"/>
      <name val="Calibri"/>
      <family val="2"/>
    </font>
    <font>
      <sz val="12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165" fontId="7" fillId="0" borderId="12" xfId="0" applyNumberFormat="1" applyFont="1" applyBorder="1" applyAlignment="1">
      <alignment horizontal="right" vertical="center"/>
    </xf>
    <xf numFmtId="165" fontId="4" fillId="0" borderId="1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5" fontId="12" fillId="0" borderId="14" xfId="0" applyNumberFormat="1" applyFon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165" fontId="7" fillId="0" borderId="12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7" fillId="6" borderId="17" xfId="0" applyFont="1" applyFill="1" applyBorder="1" applyAlignment="1">
      <alignment vertical="center"/>
    </xf>
    <xf numFmtId="0" fontId="18" fillId="6" borderId="18" xfId="0" applyFont="1" applyFill="1" applyBorder="1" applyAlignment="1">
      <alignment vertical="center"/>
    </xf>
    <xf numFmtId="0" fontId="18" fillId="6" borderId="19" xfId="0" applyFont="1" applyFill="1" applyBorder="1" applyAlignment="1">
      <alignment vertical="center"/>
    </xf>
    <xf numFmtId="0" fontId="18" fillId="6" borderId="20" xfId="0" applyFont="1" applyFill="1" applyBorder="1" applyAlignment="1">
      <alignment vertical="center"/>
    </xf>
    <xf numFmtId="0" fontId="0" fillId="0" borderId="6" xfId="0" applyBorder="1" applyAlignment="1"/>
    <xf numFmtId="0" fontId="4" fillId="6" borderId="19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vertical="center"/>
    </xf>
    <xf numFmtId="165" fontId="4" fillId="0" borderId="21" xfId="0" applyNumberFormat="1" applyFont="1" applyBorder="1" applyAlignment="1">
      <alignment horizontal="right" vertical="center"/>
    </xf>
    <xf numFmtId="165" fontId="2" fillId="0" borderId="22" xfId="0" applyNumberFormat="1" applyFont="1" applyBorder="1" applyAlignment="1">
      <alignment horizontal="right" vertical="center"/>
    </xf>
    <xf numFmtId="165" fontId="2" fillId="0" borderId="23" xfId="0" applyNumberFormat="1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right" vertical="center"/>
    </xf>
    <xf numFmtId="165" fontId="8" fillId="0" borderId="25" xfId="0" applyNumberFormat="1" applyFont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165" fontId="4" fillId="0" borderId="26" xfId="0" applyNumberFormat="1" applyFont="1" applyBorder="1" applyAlignment="1">
      <alignment horizontal="right" vertical="center"/>
    </xf>
    <xf numFmtId="165" fontId="7" fillId="0" borderId="27" xfId="0" applyNumberFormat="1" applyFont="1" applyBorder="1" applyAlignment="1">
      <alignment horizontal="right" vertical="center"/>
    </xf>
    <xf numFmtId="165" fontId="4" fillId="0" borderId="28" xfId="0" applyNumberFormat="1" applyFont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left" vertical="center"/>
    </xf>
    <xf numFmtId="165" fontId="6" fillId="0" borderId="21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19" fillId="0" borderId="15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165" fontId="21" fillId="0" borderId="11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165" fontId="12" fillId="0" borderId="11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2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16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7" fillId="6" borderId="44" xfId="0" applyFont="1" applyFill="1" applyBorder="1" applyAlignment="1">
      <alignment vertical="center"/>
    </xf>
    <xf numFmtId="0" fontId="18" fillId="6" borderId="20" xfId="0" applyFont="1" applyFill="1" applyBorder="1" applyAlignment="1">
      <alignment vertical="center"/>
    </xf>
    <xf numFmtId="0" fontId="8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40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165" fontId="7" fillId="0" borderId="37" xfId="0" applyNumberFormat="1" applyFont="1" applyBorder="1" applyAlignment="1">
      <alignment horizontal="right" vertical="center"/>
    </xf>
    <xf numFmtId="165" fontId="0" fillId="0" borderId="31" xfId="0" applyNumberFormat="1" applyBorder="1" applyAlignment="1">
      <alignment vertical="center"/>
    </xf>
    <xf numFmtId="165" fontId="0" fillId="0" borderId="26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/>
    </xf>
    <xf numFmtId="0" fontId="0" fillId="0" borderId="43" xfId="0" applyBorder="1" applyAlignment="1"/>
    <xf numFmtId="0" fontId="4" fillId="0" borderId="3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65" fontId="0" fillId="0" borderId="11" xfId="0" applyNumberForma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30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5" style="1" customWidth="1"/>
    <col min="2" max="2" width="12.8984375" style="1" customWidth="1"/>
    <col min="3" max="3" width="7.796875" style="1" customWidth="1"/>
    <col min="4" max="4" width="9" style="1" customWidth="1"/>
    <col min="5" max="5" width="10.59765625" style="1" customWidth="1"/>
    <col min="6" max="6" width="15.5" style="1" customWidth="1"/>
    <col min="7" max="7" width="12.09765625" style="1" customWidth="1"/>
    <col min="8" max="8" width="13.19921875" style="1" customWidth="1"/>
    <col min="9" max="9" width="8.296875" style="1" customWidth="1"/>
    <col min="10" max="10" width="9.19921875" style="1" customWidth="1"/>
    <col min="11" max="11" width="10" style="1" customWidth="1"/>
  </cols>
  <sheetData>
    <row r="1" spans="1:11" ht="16.8" thickTop="1" thickBot="1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s="10" customFormat="1" ht="16.2" thickTop="1">
      <c r="A2" s="100" t="s">
        <v>44</v>
      </c>
      <c r="B2" s="101"/>
      <c r="C2" s="101"/>
      <c r="D2" s="61"/>
      <c r="E2" s="61"/>
      <c r="F2" s="63"/>
      <c r="G2" s="58" t="s">
        <v>45</v>
      </c>
      <c r="H2" s="59"/>
      <c r="I2" s="59"/>
      <c r="J2" s="59"/>
      <c r="K2" s="60"/>
    </row>
    <row r="3" spans="1:11" s="3" customFormat="1" ht="28.8" customHeight="1">
      <c r="A3" s="26" t="s">
        <v>47</v>
      </c>
      <c r="B3" s="12" t="s">
        <v>0</v>
      </c>
      <c r="C3" s="108" t="s">
        <v>38</v>
      </c>
      <c r="D3" s="106"/>
      <c r="E3" s="57" t="s">
        <v>37</v>
      </c>
      <c r="F3" s="62"/>
      <c r="G3" s="16" t="str">
        <f t="shared" ref="G3:I4" si="0">A3</f>
        <v>Апартаменты</v>
      </c>
      <c r="H3" s="14" t="str">
        <f t="shared" si="0"/>
        <v>Цена</v>
      </c>
      <c r="I3" s="105" t="str">
        <f t="shared" si="0"/>
        <v>Налоги и расходы на покупку</v>
      </c>
      <c r="J3" s="106"/>
      <c r="K3" s="39"/>
    </row>
    <row r="4" spans="1:11" s="3" customFormat="1" ht="16.2" thickBot="1">
      <c r="A4" s="19" t="s">
        <v>49</v>
      </c>
      <c r="B4" s="64">
        <v>260000</v>
      </c>
      <c r="C4" s="79">
        <v>0.13500000000000001</v>
      </c>
      <c r="D4" s="78">
        <f>B4*C4</f>
        <v>35100</v>
      </c>
      <c r="E4" s="78">
        <f>B4*40%</f>
        <v>104000</v>
      </c>
      <c r="F4" s="62"/>
      <c r="G4" s="33" t="str">
        <f t="shared" si="0"/>
        <v>2 спальни</v>
      </c>
      <c r="H4" s="65">
        <f t="shared" si="0"/>
        <v>260000</v>
      </c>
      <c r="I4" s="79">
        <f t="shared" si="0"/>
        <v>0.13500000000000001</v>
      </c>
      <c r="J4" s="78">
        <f>D4</f>
        <v>35100</v>
      </c>
      <c r="K4" s="39"/>
    </row>
    <row r="5" spans="1:11" s="3" customFormat="1" ht="35.4" customHeight="1" thickBot="1">
      <c r="A5" s="102" t="s">
        <v>51</v>
      </c>
      <c r="B5" s="103"/>
      <c r="C5" s="103"/>
      <c r="D5" s="104"/>
      <c r="E5" s="40">
        <f>E4+D4</f>
        <v>139100</v>
      </c>
      <c r="F5" s="56"/>
      <c r="G5" s="107" t="s">
        <v>46</v>
      </c>
      <c r="H5" s="103"/>
      <c r="I5" s="103"/>
      <c r="J5" s="104"/>
      <c r="K5" s="66">
        <f>H4+J4</f>
        <v>295100</v>
      </c>
    </row>
    <row r="6" spans="1:11" s="3" customFormat="1" ht="30" customHeight="1" thickBot="1">
      <c r="A6" s="109" t="s">
        <v>48</v>
      </c>
      <c r="B6" s="110"/>
      <c r="C6" s="110"/>
      <c r="D6" s="111"/>
      <c r="E6" s="41">
        <f>B4+D4</f>
        <v>295100</v>
      </c>
      <c r="G6" s="109" t="str">
        <f>A6</f>
        <v>Общая стоимость апартаментов вместе с налогами и расходами на покупку</v>
      </c>
      <c r="H6" s="110"/>
      <c r="I6" s="110"/>
      <c r="J6" s="111"/>
      <c r="K6" s="67">
        <f>H4+J4</f>
        <v>295100</v>
      </c>
    </row>
    <row r="7" spans="1:11" s="3" customFormat="1" ht="15" thickBot="1">
      <c r="A7" s="119" t="s">
        <v>2</v>
      </c>
      <c r="B7" s="95" t="s">
        <v>3</v>
      </c>
      <c r="C7" s="118" t="s">
        <v>1</v>
      </c>
      <c r="D7" s="118"/>
      <c r="E7" s="118"/>
      <c r="F7" s="27"/>
      <c r="G7" s="119" t="str">
        <f>A7</f>
        <v>месяцы</v>
      </c>
      <c r="H7" s="95" t="str">
        <f>B7</f>
        <v>дни</v>
      </c>
      <c r="I7" s="112" t="str">
        <f>C7</f>
        <v>стоимость аренды, евро</v>
      </c>
      <c r="J7" s="112"/>
      <c r="K7" s="113"/>
    </row>
    <row r="8" spans="1:11" s="3" customFormat="1" ht="15" thickBot="1">
      <c r="A8" s="120"/>
      <c r="B8" s="96"/>
      <c r="C8" s="4" t="s">
        <v>33</v>
      </c>
      <c r="D8" s="4" t="s">
        <v>4</v>
      </c>
      <c r="E8" s="4" t="s">
        <v>5</v>
      </c>
      <c r="F8" s="28"/>
      <c r="G8" s="120"/>
      <c r="H8" s="96"/>
      <c r="I8" s="4" t="str">
        <f>C8</f>
        <v>за сутки</v>
      </c>
      <c r="J8" s="4" t="str">
        <f>D8</f>
        <v>за неделю</v>
      </c>
      <c r="K8" s="68" t="str">
        <f>E8</f>
        <v>за месяц</v>
      </c>
    </row>
    <row r="9" spans="1:11" s="3" customFormat="1" ht="14.4">
      <c r="A9" s="18" t="s">
        <v>6</v>
      </c>
      <c r="B9" s="5">
        <v>31</v>
      </c>
      <c r="C9" s="88">
        <v>120</v>
      </c>
      <c r="D9" s="42">
        <f t="shared" ref="D9:D20" si="1">C9*7</f>
        <v>840</v>
      </c>
      <c r="E9" s="42">
        <f>B9*C9</f>
        <v>3720</v>
      </c>
      <c r="F9" s="29"/>
      <c r="G9" s="18" t="str">
        <f t="shared" ref="G9:G20" si="2">A9</f>
        <v>январь</v>
      </c>
      <c r="H9" s="5">
        <f t="shared" ref="H9:H20" si="3">B9</f>
        <v>31</v>
      </c>
      <c r="I9" s="42">
        <f>C9</f>
        <v>120</v>
      </c>
      <c r="J9" s="42">
        <f>I9*7</f>
        <v>840</v>
      </c>
      <c r="K9" s="69">
        <f>H9*I9</f>
        <v>3720</v>
      </c>
    </row>
    <row r="10" spans="1:11" s="3" customFormat="1" ht="14.4">
      <c r="A10" s="19" t="s">
        <v>7</v>
      </c>
      <c r="B10" s="7">
        <v>28</v>
      </c>
      <c r="C10" s="85">
        <v>120</v>
      </c>
      <c r="D10" s="43">
        <f t="shared" si="1"/>
        <v>840</v>
      </c>
      <c r="E10" s="43">
        <f t="shared" ref="E10:E20" si="4">B10*C10</f>
        <v>3360</v>
      </c>
      <c r="F10" s="29"/>
      <c r="G10" s="19" t="str">
        <f t="shared" si="2"/>
        <v>февраль</v>
      </c>
      <c r="H10" s="7">
        <f t="shared" si="3"/>
        <v>28</v>
      </c>
      <c r="I10" s="43">
        <f t="shared" ref="I10:I20" si="5">C10</f>
        <v>120</v>
      </c>
      <c r="J10" s="43">
        <f t="shared" ref="J10:J20" si="6">I10*7</f>
        <v>840</v>
      </c>
      <c r="K10" s="70">
        <f t="shared" ref="K10:K20" si="7">H10*I10</f>
        <v>3360</v>
      </c>
    </row>
    <row r="11" spans="1:11" s="3" customFormat="1" ht="14.4">
      <c r="A11" s="19" t="s">
        <v>8</v>
      </c>
      <c r="B11" s="7">
        <v>31</v>
      </c>
      <c r="C11" s="85">
        <v>120</v>
      </c>
      <c r="D11" s="43">
        <f t="shared" si="1"/>
        <v>840</v>
      </c>
      <c r="E11" s="43">
        <f t="shared" si="4"/>
        <v>3720</v>
      </c>
      <c r="F11" s="29"/>
      <c r="G11" s="19" t="str">
        <f t="shared" si="2"/>
        <v>март</v>
      </c>
      <c r="H11" s="7">
        <f t="shared" si="3"/>
        <v>31</v>
      </c>
      <c r="I11" s="43">
        <f t="shared" si="5"/>
        <v>120</v>
      </c>
      <c r="J11" s="43">
        <f t="shared" si="6"/>
        <v>840</v>
      </c>
      <c r="K11" s="70">
        <f t="shared" si="7"/>
        <v>3720</v>
      </c>
    </row>
    <row r="12" spans="1:11" s="3" customFormat="1" ht="14.4">
      <c r="A12" s="20" t="s">
        <v>9</v>
      </c>
      <c r="B12" s="8">
        <v>30</v>
      </c>
      <c r="C12" s="89">
        <v>130</v>
      </c>
      <c r="D12" s="43">
        <f t="shared" si="1"/>
        <v>910</v>
      </c>
      <c r="E12" s="43">
        <f t="shared" si="4"/>
        <v>3900</v>
      </c>
      <c r="F12" s="29"/>
      <c r="G12" s="20" t="str">
        <f t="shared" si="2"/>
        <v>апрель</v>
      </c>
      <c r="H12" s="8">
        <f t="shared" si="3"/>
        <v>30</v>
      </c>
      <c r="I12" s="52">
        <f t="shared" si="5"/>
        <v>130</v>
      </c>
      <c r="J12" s="43">
        <f t="shared" si="6"/>
        <v>910</v>
      </c>
      <c r="K12" s="70">
        <f t="shared" si="7"/>
        <v>3900</v>
      </c>
    </row>
    <row r="13" spans="1:11" s="3" customFormat="1" ht="14.4">
      <c r="A13" s="20" t="s">
        <v>10</v>
      </c>
      <c r="B13" s="8">
        <v>31</v>
      </c>
      <c r="C13" s="89">
        <v>190</v>
      </c>
      <c r="D13" s="43">
        <f t="shared" si="1"/>
        <v>1330</v>
      </c>
      <c r="E13" s="43">
        <f t="shared" si="4"/>
        <v>5890</v>
      </c>
      <c r="F13" s="29"/>
      <c r="G13" s="20" t="str">
        <f t="shared" si="2"/>
        <v>май</v>
      </c>
      <c r="H13" s="8">
        <f t="shared" si="3"/>
        <v>31</v>
      </c>
      <c r="I13" s="52">
        <f t="shared" si="5"/>
        <v>190</v>
      </c>
      <c r="J13" s="43">
        <f t="shared" si="6"/>
        <v>1330</v>
      </c>
      <c r="K13" s="70">
        <f t="shared" si="7"/>
        <v>5890</v>
      </c>
    </row>
    <row r="14" spans="1:11" s="3" customFormat="1" ht="14.4">
      <c r="A14" s="21" t="s">
        <v>11</v>
      </c>
      <c r="B14" s="9">
        <v>30</v>
      </c>
      <c r="C14" s="90">
        <v>200</v>
      </c>
      <c r="D14" s="43">
        <f t="shared" si="1"/>
        <v>1400</v>
      </c>
      <c r="E14" s="43">
        <f t="shared" si="4"/>
        <v>6000</v>
      </c>
      <c r="F14" s="29"/>
      <c r="G14" s="21" t="str">
        <f t="shared" si="2"/>
        <v>июнь</v>
      </c>
      <c r="H14" s="9">
        <f t="shared" si="3"/>
        <v>30</v>
      </c>
      <c r="I14" s="53">
        <f t="shared" si="5"/>
        <v>200</v>
      </c>
      <c r="J14" s="43">
        <f t="shared" si="6"/>
        <v>1400</v>
      </c>
      <c r="K14" s="70">
        <f t="shared" si="7"/>
        <v>6000</v>
      </c>
    </row>
    <row r="15" spans="1:11" s="3" customFormat="1" ht="14.4">
      <c r="A15" s="21" t="s">
        <v>12</v>
      </c>
      <c r="B15" s="9">
        <v>31</v>
      </c>
      <c r="C15" s="90">
        <v>210</v>
      </c>
      <c r="D15" s="43">
        <f t="shared" si="1"/>
        <v>1470</v>
      </c>
      <c r="E15" s="43">
        <f t="shared" si="4"/>
        <v>6510</v>
      </c>
      <c r="F15" s="29"/>
      <c r="G15" s="21" t="str">
        <f t="shared" si="2"/>
        <v>июль</v>
      </c>
      <c r="H15" s="9">
        <f t="shared" si="3"/>
        <v>31</v>
      </c>
      <c r="I15" s="53">
        <f t="shared" si="5"/>
        <v>210</v>
      </c>
      <c r="J15" s="43">
        <f t="shared" si="6"/>
        <v>1470</v>
      </c>
      <c r="K15" s="70">
        <f t="shared" si="7"/>
        <v>6510</v>
      </c>
    </row>
    <row r="16" spans="1:11" s="3" customFormat="1" ht="14.4">
      <c r="A16" s="21" t="s">
        <v>13</v>
      </c>
      <c r="B16" s="9">
        <v>31</v>
      </c>
      <c r="C16" s="90">
        <v>210</v>
      </c>
      <c r="D16" s="43">
        <f t="shared" si="1"/>
        <v>1470</v>
      </c>
      <c r="E16" s="43">
        <f t="shared" si="4"/>
        <v>6510</v>
      </c>
      <c r="F16" s="29"/>
      <c r="G16" s="21" t="str">
        <f t="shared" si="2"/>
        <v>август</v>
      </c>
      <c r="H16" s="9">
        <f t="shared" si="3"/>
        <v>31</v>
      </c>
      <c r="I16" s="53">
        <f t="shared" si="5"/>
        <v>210</v>
      </c>
      <c r="J16" s="43">
        <f t="shared" si="6"/>
        <v>1470</v>
      </c>
      <c r="K16" s="70">
        <f t="shared" si="7"/>
        <v>6510</v>
      </c>
    </row>
    <row r="17" spans="1:11" s="3" customFormat="1" ht="14.4">
      <c r="A17" s="20" t="s">
        <v>14</v>
      </c>
      <c r="B17" s="8">
        <v>30</v>
      </c>
      <c r="C17" s="89">
        <v>200</v>
      </c>
      <c r="D17" s="43">
        <f t="shared" si="1"/>
        <v>1400</v>
      </c>
      <c r="E17" s="43">
        <f t="shared" si="4"/>
        <v>6000</v>
      </c>
      <c r="F17" s="29"/>
      <c r="G17" s="20" t="str">
        <f t="shared" si="2"/>
        <v>сентябрь</v>
      </c>
      <c r="H17" s="8">
        <f t="shared" si="3"/>
        <v>30</v>
      </c>
      <c r="I17" s="52">
        <f t="shared" si="5"/>
        <v>200</v>
      </c>
      <c r="J17" s="43">
        <f t="shared" si="6"/>
        <v>1400</v>
      </c>
      <c r="K17" s="70">
        <f t="shared" si="7"/>
        <v>6000</v>
      </c>
    </row>
    <row r="18" spans="1:11" s="3" customFormat="1" ht="14.4">
      <c r="A18" s="20" t="s">
        <v>15</v>
      </c>
      <c r="B18" s="8">
        <v>31</v>
      </c>
      <c r="C18" s="89">
        <v>120</v>
      </c>
      <c r="D18" s="43">
        <f t="shared" si="1"/>
        <v>840</v>
      </c>
      <c r="E18" s="43">
        <f t="shared" si="4"/>
        <v>3720</v>
      </c>
      <c r="F18" s="29"/>
      <c r="G18" s="20" t="str">
        <f t="shared" si="2"/>
        <v>октябрь</v>
      </c>
      <c r="H18" s="8">
        <f t="shared" si="3"/>
        <v>31</v>
      </c>
      <c r="I18" s="52">
        <f t="shared" si="5"/>
        <v>120</v>
      </c>
      <c r="J18" s="43">
        <f t="shared" si="6"/>
        <v>840</v>
      </c>
      <c r="K18" s="70">
        <f t="shared" si="7"/>
        <v>3720</v>
      </c>
    </row>
    <row r="19" spans="1:11" s="3" customFormat="1" ht="14.4">
      <c r="A19" s="19" t="s">
        <v>16</v>
      </c>
      <c r="B19" s="7">
        <v>30</v>
      </c>
      <c r="C19" s="85">
        <v>120</v>
      </c>
      <c r="D19" s="43">
        <f t="shared" si="1"/>
        <v>840</v>
      </c>
      <c r="E19" s="43">
        <f t="shared" si="4"/>
        <v>3600</v>
      </c>
      <c r="F19" s="29"/>
      <c r="G19" s="19" t="str">
        <f t="shared" si="2"/>
        <v>ноябрь</v>
      </c>
      <c r="H19" s="7">
        <f t="shared" si="3"/>
        <v>30</v>
      </c>
      <c r="I19" s="43">
        <f t="shared" si="5"/>
        <v>120</v>
      </c>
      <c r="J19" s="43">
        <f t="shared" si="6"/>
        <v>840</v>
      </c>
      <c r="K19" s="70">
        <f t="shared" si="7"/>
        <v>3600</v>
      </c>
    </row>
    <row r="20" spans="1:11" s="3" customFormat="1" ht="14.4">
      <c r="A20" s="19" t="s">
        <v>17</v>
      </c>
      <c r="B20" s="7">
        <v>31</v>
      </c>
      <c r="C20" s="85">
        <v>130</v>
      </c>
      <c r="D20" s="43">
        <f t="shared" si="1"/>
        <v>910</v>
      </c>
      <c r="E20" s="43">
        <f t="shared" si="4"/>
        <v>4030</v>
      </c>
      <c r="F20" s="29"/>
      <c r="G20" s="19" t="str">
        <f t="shared" si="2"/>
        <v>декабрь</v>
      </c>
      <c r="H20" s="7">
        <f t="shared" si="3"/>
        <v>31</v>
      </c>
      <c r="I20" s="43">
        <f t="shared" si="5"/>
        <v>130</v>
      </c>
      <c r="J20" s="43">
        <f t="shared" si="6"/>
        <v>910</v>
      </c>
      <c r="K20" s="70">
        <f t="shared" si="7"/>
        <v>4030</v>
      </c>
    </row>
    <row r="21" spans="1:11" s="3" customFormat="1">
      <c r="A21" s="114">
        <f>SUM(B9:B20)</f>
        <v>365</v>
      </c>
      <c r="B21" s="92"/>
      <c r="C21" s="115">
        <f>SUM(E9:E20)</f>
        <v>56960</v>
      </c>
      <c r="D21" s="116"/>
      <c r="E21" s="128"/>
      <c r="F21" s="30"/>
      <c r="G21" s="114">
        <f>SUM(H9:H20)</f>
        <v>365</v>
      </c>
      <c r="H21" s="92"/>
      <c r="I21" s="115">
        <f>SUM(K9:K20)</f>
        <v>56960</v>
      </c>
      <c r="J21" s="116"/>
      <c r="K21" s="117"/>
    </row>
    <row r="22" spans="1:11" s="3" customFormat="1" ht="14.4">
      <c r="A22" s="22" t="s">
        <v>27</v>
      </c>
      <c r="B22" s="6" t="s">
        <v>18</v>
      </c>
      <c r="C22" s="36">
        <v>0.8</v>
      </c>
      <c r="D22" s="7">
        <v>0.8</v>
      </c>
      <c r="E22" s="44">
        <f>C21*D22</f>
        <v>45568</v>
      </c>
      <c r="F22" s="31"/>
      <c r="G22" s="22" t="str">
        <f>A22</f>
        <v>ДОХОД1</v>
      </c>
      <c r="H22" s="6" t="str">
        <f>B22</f>
        <v>заполняемость</v>
      </c>
      <c r="I22" s="36">
        <f>C22</f>
        <v>0.8</v>
      </c>
      <c r="J22" s="7">
        <f>D22</f>
        <v>0.8</v>
      </c>
      <c r="K22" s="71">
        <f>I21*J22</f>
        <v>45568</v>
      </c>
    </row>
    <row r="23" spans="1:11" s="3" customFormat="1">
      <c r="A23" s="126" t="s">
        <v>19</v>
      </c>
      <c r="B23" s="127"/>
      <c r="C23" s="37">
        <v>0.2</v>
      </c>
      <c r="D23" s="38">
        <v>0.2</v>
      </c>
      <c r="E23" s="45">
        <f>E22*D23</f>
        <v>9113.6</v>
      </c>
      <c r="F23" s="32"/>
      <c r="G23" s="91" t="str">
        <f>A23</f>
        <v>управление, реклама</v>
      </c>
      <c r="H23" s="92"/>
      <c r="I23" s="37">
        <f>C23</f>
        <v>0.2</v>
      </c>
      <c r="J23" s="38">
        <f>D23</f>
        <v>0.2</v>
      </c>
      <c r="K23" s="72">
        <f>K22*J23</f>
        <v>9113.6</v>
      </c>
    </row>
    <row r="24" spans="1:11" s="3" customFormat="1" ht="14.4">
      <c r="A24" s="33" t="s">
        <v>20</v>
      </c>
      <c r="B24" s="84" t="s">
        <v>21</v>
      </c>
      <c r="C24" s="85">
        <v>150</v>
      </c>
      <c r="D24" s="86">
        <v>12</v>
      </c>
      <c r="E24" s="87">
        <f>C24*D24</f>
        <v>1800</v>
      </c>
      <c r="F24" s="32"/>
      <c r="G24" s="23" t="str">
        <f t="shared" ref="G24:G29" si="8">A24</f>
        <v>эл/вода</v>
      </c>
      <c r="H24" s="11" t="str">
        <f>B24</f>
        <v>в месяц</v>
      </c>
      <c r="I24" s="55">
        <f>C24</f>
        <v>150</v>
      </c>
      <c r="J24" s="38">
        <f>D24</f>
        <v>12</v>
      </c>
      <c r="K24" s="72">
        <f>I24*J24</f>
        <v>1800</v>
      </c>
    </row>
    <row r="25" spans="1:11" s="3" customFormat="1">
      <c r="A25" s="33" t="s">
        <v>22</v>
      </c>
      <c r="B25" s="123" t="s">
        <v>26</v>
      </c>
      <c r="C25" s="124"/>
      <c r="D25" s="125"/>
      <c r="E25" s="87">
        <v>700</v>
      </c>
      <c r="F25" s="32"/>
      <c r="G25" s="23" t="str">
        <f t="shared" si="8"/>
        <v>налог</v>
      </c>
      <c r="H25" s="93" t="str">
        <f>B25</f>
        <v>в год</v>
      </c>
      <c r="I25" s="94"/>
      <c r="J25" s="92"/>
      <c r="K25" s="72">
        <f>E25</f>
        <v>700</v>
      </c>
    </row>
    <row r="26" spans="1:11" s="3" customFormat="1" ht="28.8">
      <c r="A26" s="34" t="s">
        <v>34</v>
      </c>
      <c r="B26" s="84" t="s">
        <v>21</v>
      </c>
      <c r="C26" s="85">
        <v>140</v>
      </c>
      <c r="D26" s="86">
        <v>12</v>
      </c>
      <c r="E26" s="87">
        <f>C26*D26</f>
        <v>1680</v>
      </c>
      <c r="F26" s="32"/>
      <c r="G26" s="24" t="str">
        <f t="shared" si="8"/>
        <v>комунидад+ интернет</v>
      </c>
      <c r="H26" s="11" t="str">
        <f>B26</f>
        <v>в месяц</v>
      </c>
      <c r="I26" s="55">
        <f>C26</f>
        <v>140</v>
      </c>
      <c r="J26" s="38">
        <f>D26</f>
        <v>12</v>
      </c>
      <c r="K26" s="72">
        <f>I26*J26</f>
        <v>1680</v>
      </c>
    </row>
    <row r="27" spans="1:11" s="3" customFormat="1">
      <c r="A27" s="33" t="s">
        <v>32</v>
      </c>
      <c r="B27" s="123" t="s">
        <v>26</v>
      </c>
      <c r="C27" s="124"/>
      <c r="D27" s="125"/>
      <c r="E27" s="87">
        <v>300</v>
      </c>
      <c r="F27" s="32"/>
      <c r="G27" s="23" t="str">
        <f t="shared" si="8"/>
        <v>страховка</v>
      </c>
      <c r="H27" s="93" t="str">
        <f>B27</f>
        <v>в год</v>
      </c>
      <c r="I27" s="94"/>
      <c r="J27" s="92"/>
      <c r="K27" s="72">
        <f>E27</f>
        <v>300</v>
      </c>
    </row>
    <row r="28" spans="1:11" s="3" customFormat="1" ht="28.8">
      <c r="A28" s="34" t="s">
        <v>28</v>
      </c>
      <c r="B28" s="123" t="s">
        <v>26</v>
      </c>
      <c r="C28" s="124"/>
      <c r="D28" s="125"/>
      <c r="E28" s="83">
        <f>SUM(E23:E27)</f>
        <v>13593.6</v>
      </c>
      <c r="F28" s="30"/>
      <c r="G28" s="24" t="str">
        <f t="shared" si="8"/>
        <v>Итого расходы</v>
      </c>
      <c r="H28" s="93" t="str">
        <f>B28</f>
        <v>в год</v>
      </c>
      <c r="I28" s="94"/>
      <c r="J28" s="92"/>
      <c r="K28" s="71">
        <f>SUM(K23:K27)</f>
        <v>13593.6</v>
      </c>
    </row>
    <row r="29" spans="1:11" s="3" customFormat="1" ht="16.2" thickBot="1">
      <c r="A29" s="129" t="s">
        <v>29</v>
      </c>
      <c r="B29" s="94"/>
      <c r="C29" s="94"/>
      <c r="D29" s="92"/>
      <c r="E29" s="46">
        <f>E22-E28</f>
        <v>31974.400000000001</v>
      </c>
      <c r="F29" s="30"/>
      <c r="G29" s="129" t="str">
        <f t="shared" si="8"/>
        <v>ДОХОД2</v>
      </c>
      <c r="H29" s="94"/>
      <c r="I29" s="94"/>
      <c r="J29" s="92"/>
      <c r="K29" s="73">
        <f>K22-K28</f>
        <v>31974.400000000001</v>
      </c>
    </row>
    <row r="30" spans="1:11" s="2" customFormat="1" ht="30.6" customHeight="1" thickTop="1" thickBot="1">
      <c r="A30" s="134" t="s">
        <v>39</v>
      </c>
      <c r="B30" s="135"/>
      <c r="C30" s="135"/>
      <c r="D30" s="136"/>
      <c r="E30" s="15">
        <f>E29*100%/E5</f>
        <v>0.22986628324946082</v>
      </c>
      <c r="F30" s="31"/>
      <c r="G30" s="137" t="s">
        <v>36</v>
      </c>
      <c r="H30" s="138"/>
      <c r="I30" s="138"/>
      <c r="J30" s="139"/>
      <c r="K30" s="15">
        <f>K29*100%/K5</f>
        <v>0.10835106743476788</v>
      </c>
    </row>
    <row r="31" spans="1:11" s="2" customFormat="1" ht="15" thickTop="1">
      <c r="A31" s="121" t="s">
        <v>22</v>
      </c>
      <c r="B31" s="122"/>
      <c r="C31" s="13">
        <v>0.24</v>
      </c>
      <c r="D31" s="14">
        <v>0.24</v>
      </c>
      <c r="E31" s="47">
        <f>E22*D31</f>
        <v>10936.32</v>
      </c>
      <c r="F31" s="32"/>
      <c r="G31" s="121" t="str">
        <f>A31</f>
        <v>налог</v>
      </c>
      <c r="H31" s="122"/>
      <c r="I31" s="13">
        <f>C31</f>
        <v>0.24</v>
      </c>
      <c r="J31" s="14">
        <f>D31</f>
        <v>0.24</v>
      </c>
      <c r="K31" s="74">
        <f>K22*J31</f>
        <v>10936.32</v>
      </c>
    </row>
    <row r="32" spans="1:11" s="2" customFormat="1" ht="16.2" thickBot="1">
      <c r="A32" s="133" t="s">
        <v>30</v>
      </c>
      <c r="B32" s="94"/>
      <c r="C32" s="94"/>
      <c r="D32" s="92"/>
      <c r="E32" s="48">
        <f>E29-E31</f>
        <v>21038.080000000002</v>
      </c>
      <c r="F32" s="31"/>
      <c r="G32" s="133" t="s">
        <v>31</v>
      </c>
      <c r="H32" s="94"/>
      <c r="I32" s="94"/>
      <c r="J32" s="92"/>
      <c r="K32" s="75">
        <f>K29-K31</f>
        <v>21038.080000000002</v>
      </c>
    </row>
    <row r="33" spans="1:11" s="2" customFormat="1" ht="28.2" customHeight="1" thickTop="1" thickBot="1">
      <c r="A33" s="146" t="s">
        <v>35</v>
      </c>
      <c r="B33" s="147"/>
      <c r="C33" s="147"/>
      <c r="D33" s="148"/>
      <c r="E33" s="15">
        <f>E32*100%/E5</f>
        <v>0.15124428468727535</v>
      </c>
      <c r="F33" s="25"/>
      <c r="G33" s="130" t="s">
        <v>35</v>
      </c>
      <c r="H33" s="131"/>
      <c r="I33" s="131"/>
      <c r="J33" s="132"/>
      <c r="K33" s="15">
        <f>K32*100%/K5</f>
        <v>7.129135886140292E-2</v>
      </c>
    </row>
    <row r="34" spans="1:11" s="2" customFormat="1" ht="69.599999999999994" customHeight="1" thickTop="1">
      <c r="A34" s="146" t="s">
        <v>50</v>
      </c>
      <c r="B34" s="149"/>
      <c r="C34" s="81" t="s">
        <v>25</v>
      </c>
      <c r="D34" s="82">
        <v>3.5999999999999997E-2</v>
      </c>
      <c r="E34" s="49">
        <f>C35*12</f>
        <v>10953.36</v>
      </c>
      <c r="F34" s="141" t="s">
        <v>23</v>
      </c>
    </row>
    <row r="35" spans="1:11" s="2" customFormat="1">
      <c r="A35" s="140" t="s">
        <v>40</v>
      </c>
      <c r="B35" s="92"/>
      <c r="C35" s="54">
        <v>912.78</v>
      </c>
      <c r="D35" s="80"/>
      <c r="E35" s="50"/>
      <c r="F35" s="142"/>
    </row>
    <row r="36" spans="1:11" s="3" customFormat="1" ht="30" customHeight="1" thickBot="1">
      <c r="A36" s="150" t="s">
        <v>41</v>
      </c>
      <c r="B36" s="151"/>
      <c r="C36" s="151"/>
      <c r="D36" s="152"/>
      <c r="E36" s="51">
        <f>E32-E34</f>
        <v>10084.720000000001</v>
      </c>
      <c r="F36" s="17"/>
    </row>
    <row r="37" spans="1:11" s="2" customFormat="1" ht="28.2" customHeight="1" thickTop="1" thickBot="1">
      <c r="A37" s="143" t="s">
        <v>42</v>
      </c>
      <c r="B37" s="144"/>
      <c r="C37" s="144"/>
      <c r="D37" s="145"/>
      <c r="E37" s="15">
        <f>E36*100%/E5</f>
        <v>7.2499784327821726E-2</v>
      </c>
      <c r="F37" s="35" t="s">
        <v>24</v>
      </c>
    </row>
    <row r="38" spans="1:11" ht="16.2" thickTop="1"/>
    <row r="39" spans="1:11" ht="30" customHeight="1">
      <c r="A39" s="153" t="s">
        <v>52</v>
      </c>
      <c r="B39" s="154"/>
      <c r="C39" s="154"/>
      <c r="D39" s="154"/>
      <c r="E39" s="76">
        <f>(E5+E34)/E36</f>
        <v>14.879278750426385</v>
      </c>
      <c r="F39" s="77"/>
      <c r="G39" s="155" t="s">
        <v>53</v>
      </c>
      <c r="H39" s="155"/>
      <c r="I39" s="155"/>
      <c r="J39" s="156"/>
      <c r="K39" s="76">
        <f>K5/K32</f>
        <v>14.026945424677535</v>
      </c>
    </row>
  </sheetData>
  <mergeCells count="43">
    <mergeCell ref="A39:D39"/>
    <mergeCell ref="G39:J39"/>
    <mergeCell ref="H25:J25"/>
    <mergeCell ref="G31:H31"/>
    <mergeCell ref="A32:D32"/>
    <mergeCell ref="A35:B35"/>
    <mergeCell ref="F34:F35"/>
    <mergeCell ref="A37:D37"/>
    <mergeCell ref="A33:D33"/>
    <mergeCell ref="A34:B34"/>
    <mergeCell ref="A36:D36"/>
    <mergeCell ref="G33:J33"/>
    <mergeCell ref="G32:J32"/>
    <mergeCell ref="H27:J27"/>
    <mergeCell ref="A30:D30"/>
    <mergeCell ref="B27:D27"/>
    <mergeCell ref="B28:D28"/>
    <mergeCell ref="G30:J30"/>
    <mergeCell ref="G29:J29"/>
    <mergeCell ref="A7:A8"/>
    <mergeCell ref="A21:B21"/>
    <mergeCell ref="A31:B31"/>
    <mergeCell ref="B25:D25"/>
    <mergeCell ref="A23:B23"/>
    <mergeCell ref="C21:E21"/>
    <mergeCell ref="A29:D29"/>
    <mergeCell ref="G6:J6"/>
    <mergeCell ref="I7:K7"/>
    <mergeCell ref="G21:H21"/>
    <mergeCell ref="I21:K21"/>
    <mergeCell ref="C7:E7"/>
    <mergeCell ref="B7:B8"/>
    <mergeCell ref="G7:G8"/>
    <mergeCell ref="G23:H23"/>
    <mergeCell ref="H28:J28"/>
    <mergeCell ref="H7:H8"/>
    <mergeCell ref="A1:K1"/>
    <mergeCell ref="A2:C2"/>
    <mergeCell ref="A5:D5"/>
    <mergeCell ref="I3:J3"/>
    <mergeCell ref="G5:J5"/>
    <mergeCell ref="C3:D3"/>
    <mergeCell ref="A6:D6"/>
  </mergeCells>
  <phoneticPr fontId="11" type="noConversion"/>
  <pageMargins left="0.51181102362204722" right="0.51181102362204722" top="0.55118110236220474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2021-07-29T12:00:43Z</cp:lastPrinted>
  <dcterms:created xsi:type="dcterms:W3CDTF">2017-08-11T15:08:53Z</dcterms:created>
  <dcterms:modified xsi:type="dcterms:W3CDTF">2021-07-29T19:54:54Z</dcterms:modified>
</cp:coreProperties>
</file>