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Лист1!$A$1:$L$79</definedName>
  </definedNames>
  <calcPr calcId="114210"/>
</workbook>
</file>

<file path=xl/calcChain.xml><?xml version="1.0" encoding="utf-8"?>
<calcChain xmlns="http://schemas.openxmlformats.org/spreadsheetml/2006/main">
  <c r="K79" i="1"/>
  <c r="E79"/>
  <c r="K39"/>
  <c r="E39"/>
  <c r="C49"/>
  <c r="I49"/>
  <c r="K49"/>
  <c r="C50"/>
  <c r="I50"/>
  <c r="K50"/>
  <c r="C51"/>
  <c r="I51"/>
  <c r="K51"/>
  <c r="C52"/>
  <c r="I52"/>
  <c r="K52"/>
  <c r="C53"/>
  <c r="I53"/>
  <c r="K53"/>
  <c r="C54"/>
  <c r="I54"/>
  <c r="K54"/>
  <c r="C55"/>
  <c r="I55"/>
  <c r="K55"/>
  <c r="C56"/>
  <c r="I56"/>
  <c r="K56"/>
  <c r="C57"/>
  <c r="I57"/>
  <c r="K57"/>
  <c r="C58"/>
  <c r="I58"/>
  <c r="K58"/>
  <c r="C59"/>
  <c r="I59"/>
  <c r="K59"/>
  <c r="C60"/>
  <c r="I60"/>
  <c r="K60"/>
  <c r="I61"/>
  <c r="K62"/>
  <c r="E74"/>
  <c r="E49"/>
  <c r="E50"/>
  <c r="E51"/>
  <c r="E52"/>
  <c r="E53"/>
  <c r="E54"/>
  <c r="E55"/>
  <c r="E56"/>
  <c r="E57"/>
  <c r="E58"/>
  <c r="E59"/>
  <c r="E60"/>
  <c r="C61"/>
  <c r="E62"/>
  <c r="K46"/>
  <c r="K45"/>
  <c r="E45"/>
  <c r="B44"/>
  <c r="D44"/>
  <c r="J44"/>
  <c r="E46"/>
  <c r="E44"/>
  <c r="H4"/>
  <c r="D4"/>
  <c r="J4"/>
  <c r="K5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E4"/>
  <c r="E5"/>
  <c r="E34"/>
  <c r="E9"/>
  <c r="E10"/>
  <c r="E11"/>
  <c r="E12"/>
  <c r="E13"/>
  <c r="E14"/>
  <c r="E15"/>
  <c r="E16"/>
  <c r="E17"/>
  <c r="E18"/>
  <c r="E19"/>
  <c r="E20"/>
  <c r="C21"/>
  <c r="E22"/>
  <c r="K6"/>
  <c r="E6"/>
  <c r="G4"/>
  <c r="I4"/>
  <c r="H49"/>
  <c r="H50"/>
  <c r="H51"/>
  <c r="H52"/>
  <c r="H53"/>
  <c r="H54"/>
  <c r="H55"/>
  <c r="H56"/>
  <c r="H57"/>
  <c r="H58"/>
  <c r="H59"/>
  <c r="H60"/>
  <c r="J62"/>
  <c r="J63"/>
  <c r="K63"/>
  <c r="C64"/>
  <c r="I64"/>
  <c r="J64"/>
  <c r="K64"/>
  <c r="E65"/>
  <c r="K65"/>
  <c r="C66"/>
  <c r="I66"/>
  <c r="J66"/>
  <c r="K66"/>
  <c r="E67"/>
  <c r="K67"/>
  <c r="K68"/>
  <c r="K69"/>
  <c r="J71"/>
  <c r="K71"/>
  <c r="K72"/>
  <c r="L72"/>
  <c r="L45"/>
  <c r="F45"/>
  <c r="E63"/>
  <c r="E64"/>
  <c r="E66"/>
  <c r="E68"/>
  <c r="E69"/>
  <c r="E71"/>
  <c r="E72"/>
  <c r="E76"/>
  <c r="E77"/>
  <c r="K73"/>
  <c r="E73"/>
  <c r="I71"/>
  <c r="G71"/>
  <c r="K70"/>
  <c r="E70"/>
  <c r="G69"/>
  <c r="H68"/>
  <c r="G68"/>
  <c r="H67"/>
  <c r="G67"/>
  <c r="H66"/>
  <c r="G66"/>
  <c r="H65"/>
  <c r="G65"/>
  <c r="H64"/>
  <c r="G64"/>
  <c r="I63"/>
  <c r="G63"/>
  <c r="I62"/>
  <c r="H62"/>
  <c r="G62"/>
  <c r="G61"/>
  <c r="A61"/>
  <c r="J60"/>
  <c r="G60"/>
  <c r="D60"/>
  <c r="J59"/>
  <c r="G59"/>
  <c r="D59"/>
  <c r="J58"/>
  <c r="G58"/>
  <c r="D58"/>
  <c r="J57"/>
  <c r="G57"/>
  <c r="D57"/>
  <c r="J56"/>
  <c r="G56"/>
  <c r="D56"/>
  <c r="J55"/>
  <c r="G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K48"/>
  <c r="J48"/>
  <c r="I48"/>
  <c r="I47"/>
  <c r="H47"/>
  <c r="G47"/>
  <c r="G46"/>
  <c r="I44"/>
  <c r="H44"/>
  <c r="G44"/>
  <c r="I43"/>
  <c r="H43"/>
  <c r="G43"/>
  <c r="G6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<sst xmlns="http://schemas.openxmlformats.org/spreadsheetml/2006/main" count="119" uniqueCount="59">
  <si>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</si>
  <si>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</si>
  <si>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</si>
  <si>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</si>
  <si>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</si>
  <si>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</si>
  <si>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</si>
  <si>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</si>
  <si>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</si>
  <si>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</si>
  <si>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</si>
  <si>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</si>
  <si>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</si>
  <si>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</si>
  <si>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</si>
  <si>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</si>
  <si>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</si>
  <si>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</si>
  <si>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</si>
  <si>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</si>
  <si>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</si>
  <si>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</si>
  <si>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</si>
  <si>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</si>
  <si>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</si>
  <si>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</si>
  <si>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</si>
  <si>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</si>
  <si>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</si>
  <si>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</si>
  <si>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</si>
  <si>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</si>
  <si>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</si>
  <si>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</si>
  <si>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</si>
  <si>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</si>
  <si>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</si>
  <si>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</si>
  <si>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</si>
  <si>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</si>
  <si>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</si>
  <si>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</si>
  <si>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</si>
  <si>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</si>
  <si>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</si>
  <si>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</si>
  <si>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100% + 13,5% = 113,5% - вложения без ипотеки</t>
  </si>
  <si>
    <t>Дуплекс</t>
  </si>
  <si>
    <t>Общая стоимость дуплекса вместе с налогами и расходами на покупку</t>
  </si>
  <si>
    <t>Апартаменты</t>
  </si>
  <si>
    <t>Общая стоимость апартаментов вместе с налогами и расходами на покупку</t>
  </si>
  <si>
    <t>2 спальни</t>
  </si>
  <si>
    <t>доход с 2х кв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</si>
  <si>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</si>
  <si>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r>
      <t xml:space="preserve">выплаты по ипотеке в год
</t>
    </r>
    <r>
      <rPr>
        <sz val="11"/>
        <rFont val="Calibri"/>
        <family val="2"/>
        <charset val="204"/>
      </rPr>
      <t>(ипотека 60% от стоимости недвижимости)</t>
    </r>
  </si>
  <si>
    <t>3 спальни</t>
  </si>
  <si>
    <t>Затраты на покупку -
40%+13,5%=53,5% - вложения с ипотекой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</si>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</sst>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20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7" fillId="0" borderId="11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7" fillId="0" borderId="12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vertical="center"/>
    </xf>
    <xf numFmtId="0" fontId="18" fillId="6" borderId="18" xfId="0" applyFont="1" applyFill="1" applyBorder="1" applyAlignment="1">
      <alignment vertical="center"/>
    </xf>
    <xf numFmtId="0" fontId="18" fillId="6" borderId="19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0" fontId="0" fillId="0" borderId="6" xfId="0" applyBorder="1" applyAlignment="1"/>
    <xf numFmtId="0" fontId="4" fillId="6" borderId="19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vertical="center"/>
    </xf>
    <xf numFmtId="165" fontId="4" fillId="0" borderId="21" xfId="0" applyNumberFormat="1" applyFont="1" applyBorder="1" applyAlignment="1">
      <alignment horizontal="right" vertical="center"/>
    </xf>
    <xf numFmtId="165" fontId="2" fillId="0" borderId="22" xfId="0" applyNumberFormat="1" applyFont="1" applyBorder="1" applyAlignment="1">
      <alignment horizontal="right" vertical="center"/>
    </xf>
    <xf numFmtId="165" fontId="2" fillId="0" borderId="23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5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4" fillId="0" borderId="26" xfId="0" applyNumberFormat="1" applyFont="1" applyBorder="1" applyAlignment="1">
      <alignment horizontal="right" vertical="center"/>
    </xf>
    <xf numFmtId="165" fontId="7" fillId="0" borderId="27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left" vertical="center"/>
    </xf>
    <xf numFmtId="165" fontId="6" fillId="0" borderId="21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19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2" fillId="0" borderId="36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right" vertical="center"/>
    </xf>
    <xf numFmtId="165" fontId="0" fillId="0" borderId="37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4" fillId="0" borderId="3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36" xfId="0" applyFont="1" applyBorder="1" applyAlignment="1">
      <alignment vertical="center"/>
    </xf>
    <xf numFmtId="0" fontId="17" fillId="6" borderId="31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165" fontId="0" fillId="0" borderId="26" xfId="0" applyNumberFormat="1" applyBorder="1" applyAlignment="1">
      <alignment vertical="center"/>
    </xf>
    <xf numFmtId="0" fontId="8" fillId="0" borderId="38" xfId="0" applyFont="1" applyBorder="1" applyAlignment="1">
      <alignment horizontal="center"/>
    </xf>
    <xf numFmtId="0" fontId="0" fillId="0" borderId="38" xfId="0" applyBorder="1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showRuler="0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5" style="1" customWidth="1"/>
    <col min="2" max="2" width="12.8984375" style="1" customWidth="1"/>
    <col min="3" max="3" width="7.796875" style="1" customWidth="1"/>
    <col min="4" max="4" width="10.5" style="1" customWidth="1"/>
    <col min="5" max="5" width="10.59765625" style="1" customWidth="1"/>
    <col min="6" max="6" width="15.5" style="1" customWidth="1"/>
    <col min="7" max="7" width="12.09765625" style="1" customWidth="1"/>
    <col min="8" max="8" width="13.19921875" style="1" customWidth="1"/>
    <col min="9" max="9" width="8.2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0" t="s">
        <v>43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1" s="10" customFormat="1" ht="16.2" thickTop="1">
      <c r="A2" s="130" t="s">
        <v>44</v>
      </c>
      <c r="B2" s="131"/>
      <c r="C2" s="131"/>
      <c r="D2" s="64"/>
      <c r="E2" s="64"/>
      <c r="F2" s="66"/>
      <c r="G2" s="61" t="s">
        <v>45</v>
      </c>
      <c r="H2" s="62"/>
      <c r="I2" s="62"/>
      <c r="J2" s="62"/>
      <c r="K2" s="63"/>
    </row>
    <row r="3" spans="1:11" s="3" customFormat="1" ht="28.8" customHeight="1">
      <c r="A3" s="26" t="s">
        <v>47</v>
      </c>
      <c r="B3" s="12" t="s">
        <v>0</v>
      </c>
      <c r="C3" s="152" t="s">
        <v>38</v>
      </c>
      <c r="D3" s="147"/>
      <c r="E3" s="60" t="s">
        <v>37</v>
      </c>
      <c r="F3" s="65"/>
      <c r="G3" s="16" t="str">
        <f t="shared" ref="G3:I4" si="0">A3</f>
        <v>Дуплекс</v>
      </c>
      <c r="H3" s="14" t="str">
        <f t="shared" si="0"/>
        <v>Цена</v>
      </c>
      <c r="I3" s="146" t="str">
        <f t="shared" si="0"/>
        <v>Налоги и расходы на покупку</v>
      </c>
      <c r="J3" s="147"/>
      <c r="K3" s="39"/>
    </row>
    <row r="4" spans="1:11" s="3" customFormat="1" ht="16.2" thickBot="1">
      <c r="A4" s="19" t="s">
        <v>55</v>
      </c>
      <c r="B4" s="67">
        <v>350000</v>
      </c>
      <c r="C4" s="86">
        <v>0.13500000000000001</v>
      </c>
      <c r="D4" s="85">
        <f>B4*C4</f>
        <v>47250</v>
      </c>
      <c r="E4" s="85">
        <f>B4*40%</f>
        <v>140000</v>
      </c>
      <c r="F4" s="65"/>
      <c r="G4" s="33" t="str">
        <f t="shared" si="0"/>
        <v>3 спальни</v>
      </c>
      <c r="H4" s="68">
        <f t="shared" si="0"/>
        <v>350000</v>
      </c>
      <c r="I4" s="86">
        <f t="shared" si="0"/>
        <v>0.13500000000000001</v>
      </c>
      <c r="J4" s="85">
        <f>D4</f>
        <v>47250</v>
      </c>
      <c r="K4" s="39"/>
    </row>
    <row r="5" spans="1:11" s="3" customFormat="1" ht="35.4" customHeight="1" thickBot="1">
      <c r="A5" s="148" t="s">
        <v>56</v>
      </c>
      <c r="B5" s="149"/>
      <c r="C5" s="149"/>
      <c r="D5" s="150"/>
      <c r="E5" s="40">
        <f>E4+D4</f>
        <v>187250</v>
      </c>
      <c r="F5" s="59"/>
      <c r="G5" s="151" t="s">
        <v>46</v>
      </c>
      <c r="H5" s="149"/>
      <c r="I5" s="149"/>
      <c r="J5" s="150"/>
      <c r="K5" s="69">
        <f>H4+J4</f>
        <v>397250</v>
      </c>
    </row>
    <row r="6" spans="1:11" s="3" customFormat="1" ht="30" customHeight="1" thickBot="1">
      <c r="A6" s="143" t="s">
        <v>48</v>
      </c>
      <c r="B6" s="144"/>
      <c r="C6" s="144"/>
      <c r="D6" s="145"/>
      <c r="E6" s="41">
        <f>B4+D4</f>
        <v>397250</v>
      </c>
      <c r="G6" s="143" t="str">
        <f>A6</f>
        <v>Общая стоимость дуплекса вместе с налогами и расходами на покупку</v>
      </c>
      <c r="H6" s="144"/>
      <c r="I6" s="144"/>
      <c r="J6" s="145"/>
      <c r="K6" s="70">
        <f>H4+J4</f>
        <v>397250</v>
      </c>
    </row>
    <row r="7" spans="1:11" s="3" customFormat="1" ht="15" thickBot="1">
      <c r="A7" s="133" t="s">
        <v>2</v>
      </c>
      <c r="B7" s="135" t="s">
        <v>3</v>
      </c>
      <c r="C7" s="137" t="s">
        <v>1</v>
      </c>
      <c r="D7" s="137"/>
      <c r="E7" s="137"/>
      <c r="F7" s="27"/>
      <c r="G7" s="133" t="str">
        <f>A7</f>
        <v>месяцы</v>
      </c>
      <c r="H7" s="135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4"/>
      <c r="B8" s="136"/>
      <c r="C8" s="4" t="s">
        <v>33</v>
      </c>
      <c r="D8" s="4" t="s">
        <v>4</v>
      </c>
      <c r="E8" s="4" t="s">
        <v>5</v>
      </c>
      <c r="F8" s="28"/>
      <c r="G8" s="134"/>
      <c r="H8" s="136"/>
      <c r="I8" s="4" t="str">
        <f>C8</f>
        <v>за сутки</v>
      </c>
      <c r="J8" s="4" t="str">
        <f>D8</f>
        <v>за неделю</v>
      </c>
      <c r="K8" s="71" t="str">
        <f>E8</f>
        <v>за месяц</v>
      </c>
    </row>
    <row r="9" spans="1:11" s="3" customFormat="1" ht="14.4">
      <c r="A9" s="18" t="s">
        <v>6</v>
      </c>
      <c r="B9" s="5">
        <v>31</v>
      </c>
      <c r="C9" s="42">
        <v>180</v>
      </c>
      <c r="D9" s="42">
        <f t="shared" ref="D9:D20" si="1">C9*7</f>
        <v>1260</v>
      </c>
      <c r="E9" s="42">
        <f>B9*C9</f>
        <v>5580</v>
      </c>
      <c r="F9" s="29"/>
      <c r="G9" s="18" t="str">
        <f t="shared" ref="G9:G20" si="2">A9</f>
        <v>январь</v>
      </c>
      <c r="H9" s="5">
        <f t="shared" ref="H9:H20" si="3">B9</f>
        <v>31</v>
      </c>
      <c r="I9" s="42">
        <f>C9</f>
        <v>180</v>
      </c>
      <c r="J9" s="42">
        <f>I9*7</f>
        <v>1260</v>
      </c>
      <c r="K9" s="72">
        <f>H9*I9</f>
        <v>5580</v>
      </c>
    </row>
    <row r="10" spans="1:11" s="3" customFormat="1" ht="14.4">
      <c r="A10" s="19" t="s">
        <v>7</v>
      </c>
      <c r="B10" s="7">
        <v>28</v>
      </c>
      <c r="C10" s="43">
        <v>180</v>
      </c>
      <c r="D10" s="43">
        <f t="shared" si="1"/>
        <v>1260</v>
      </c>
      <c r="E10" s="43">
        <f t="shared" ref="E10:E20" si="4">B10*C10</f>
        <v>5040</v>
      </c>
      <c r="F10" s="29"/>
      <c r="G10" s="19" t="str">
        <f t="shared" si="2"/>
        <v>февраль</v>
      </c>
      <c r="H10" s="7">
        <f t="shared" si="3"/>
        <v>28</v>
      </c>
      <c r="I10" s="43">
        <f t="shared" ref="I10:I20" si="5">C10</f>
        <v>180</v>
      </c>
      <c r="J10" s="43">
        <f t="shared" ref="J10:J20" si="6">I10*7</f>
        <v>1260</v>
      </c>
      <c r="K10" s="73">
        <f t="shared" ref="K10:K20" si="7">H10*I10</f>
        <v>5040</v>
      </c>
    </row>
    <row r="11" spans="1:11" s="3" customFormat="1" ht="14.4">
      <c r="A11" s="19" t="s">
        <v>8</v>
      </c>
      <c r="B11" s="7">
        <v>31</v>
      </c>
      <c r="C11" s="43">
        <v>180</v>
      </c>
      <c r="D11" s="43">
        <f t="shared" si="1"/>
        <v>1260</v>
      </c>
      <c r="E11" s="43">
        <f t="shared" si="4"/>
        <v>5580</v>
      </c>
      <c r="F11" s="29"/>
      <c r="G11" s="19" t="str">
        <f t="shared" si="2"/>
        <v>март</v>
      </c>
      <c r="H11" s="7">
        <f t="shared" si="3"/>
        <v>31</v>
      </c>
      <c r="I11" s="43">
        <f t="shared" si="5"/>
        <v>180</v>
      </c>
      <c r="J11" s="43">
        <f t="shared" si="6"/>
        <v>1260</v>
      </c>
      <c r="K11" s="73">
        <f t="shared" si="7"/>
        <v>5580</v>
      </c>
    </row>
    <row r="12" spans="1:11" s="3" customFormat="1" ht="14.4">
      <c r="A12" s="20" t="s">
        <v>9</v>
      </c>
      <c r="B12" s="8">
        <v>30</v>
      </c>
      <c r="C12" s="44">
        <v>190</v>
      </c>
      <c r="D12" s="43">
        <f t="shared" si="1"/>
        <v>1330</v>
      </c>
      <c r="E12" s="43">
        <f t="shared" si="4"/>
        <v>5700</v>
      </c>
      <c r="F12" s="29"/>
      <c r="G12" s="20" t="str">
        <f t="shared" si="2"/>
        <v>апрель</v>
      </c>
      <c r="H12" s="8">
        <f t="shared" si="3"/>
        <v>30</v>
      </c>
      <c r="I12" s="55">
        <f t="shared" si="5"/>
        <v>190</v>
      </c>
      <c r="J12" s="43">
        <f t="shared" si="6"/>
        <v>1330</v>
      </c>
      <c r="K12" s="73">
        <f t="shared" si="7"/>
        <v>5700</v>
      </c>
    </row>
    <row r="13" spans="1:11" s="3" customFormat="1" ht="14.4">
      <c r="A13" s="20" t="s">
        <v>10</v>
      </c>
      <c r="B13" s="8">
        <v>31</v>
      </c>
      <c r="C13" s="44">
        <v>220</v>
      </c>
      <c r="D13" s="43">
        <f t="shared" si="1"/>
        <v>1540</v>
      </c>
      <c r="E13" s="43">
        <f t="shared" si="4"/>
        <v>6820</v>
      </c>
      <c r="F13" s="29"/>
      <c r="G13" s="20" t="str">
        <f t="shared" si="2"/>
        <v>май</v>
      </c>
      <c r="H13" s="8">
        <f t="shared" si="3"/>
        <v>31</v>
      </c>
      <c r="I13" s="55">
        <f t="shared" si="5"/>
        <v>220</v>
      </c>
      <c r="J13" s="43">
        <f t="shared" si="6"/>
        <v>1540</v>
      </c>
      <c r="K13" s="73">
        <f t="shared" si="7"/>
        <v>6820</v>
      </c>
    </row>
    <row r="14" spans="1:11" s="3" customFormat="1" ht="14.4">
      <c r="A14" s="21" t="s">
        <v>11</v>
      </c>
      <c r="B14" s="9">
        <v>30</v>
      </c>
      <c r="C14" s="45">
        <v>250</v>
      </c>
      <c r="D14" s="43">
        <f t="shared" si="1"/>
        <v>1750</v>
      </c>
      <c r="E14" s="43">
        <f t="shared" si="4"/>
        <v>7500</v>
      </c>
      <c r="F14" s="29"/>
      <c r="G14" s="21" t="str">
        <f t="shared" si="2"/>
        <v>июнь</v>
      </c>
      <c r="H14" s="9">
        <f t="shared" si="3"/>
        <v>30</v>
      </c>
      <c r="I14" s="56">
        <f t="shared" si="5"/>
        <v>250</v>
      </c>
      <c r="J14" s="43">
        <f t="shared" si="6"/>
        <v>1750</v>
      </c>
      <c r="K14" s="73">
        <f t="shared" si="7"/>
        <v>7500</v>
      </c>
    </row>
    <row r="15" spans="1:11" s="3" customFormat="1" ht="14.4">
      <c r="A15" s="21" t="s">
        <v>12</v>
      </c>
      <c r="B15" s="9">
        <v>31</v>
      </c>
      <c r="C15" s="45">
        <v>260</v>
      </c>
      <c r="D15" s="43">
        <f t="shared" si="1"/>
        <v>1820</v>
      </c>
      <c r="E15" s="43">
        <f t="shared" si="4"/>
        <v>8060</v>
      </c>
      <c r="F15" s="29"/>
      <c r="G15" s="21" t="str">
        <f t="shared" si="2"/>
        <v>июль</v>
      </c>
      <c r="H15" s="9">
        <f t="shared" si="3"/>
        <v>31</v>
      </c>
      <c r="I15" s="56">
        <f t="shared" si="5"/>
        <v>260</v>
      </c>
      <c r="J15" s="43">
        <f t="shared" si="6"/>
        <v>1820</v>
      </c>
      <c r="K15" s="73">
        <f t="shared" si="7"/>
        <v>8060</v>
      </c>
    </row>
    <row r="16" spans="1:11" s="3" customFormat="1" ht="14.4">
      <c r="A16" s="21" t="s">
        <v>13</v>
      </c>
      <c r="B16" s="9">
        <v>31</v>
      </c>
      <c r="C16" s="45">
        <v>260</v>
      </c>
      <c r="D16" s="43">
        <f t="shared" si="1"/>
        <v>1820</v>
      </c>
      <c r="E16" s="43">
        <f t="shared" si="4"/>
        <v>8060</v>
      </c>
      <c r="F16" s="29"/>
      <c r="G16" s="21" t="str">
        <f t="shared" si="2"/>
        <v>август</v>
      </c>
      <c r="H16" s="9">
        <f t="shared" si="3"/>
        <v>31</v>
      </c>
      <c r="I16" s="56">
        <f t="shared" si="5"/>
        <v>260</v>
      </c>
      <c r="J16" s="43">
        <f t="shared" si="6"/>
        <v>1820</v>
      </c>
      <c r="K16" s="73">
        <f t="shared" si="7"/>
        <v>8060</v>
      </c>
    </row>
    <row r="17" spans="1:11" s="3" customFormat="1" ht="14.4">
      <c r="A17" s="20" t="s">
        <v>14</v>
      </c>
      <c r="B17" s="8">
        <v>30</v>
      </c>
      <c r="C17" s="44">
        <v>250</v>
      </c>
      <c r="D17" s="43">
        <f t="shared" si="1"/>
        <v>1750</v>
      </c>
      <c r="E17" s="43">
        <f t="shared" si="4"/>
        <v>7500</v>
      </c>
      <c r="F17" s="29"/>
      <c r="G17" s="20" t="str">
        <f t="shared" si="2"/>
        <v>сентябрь</v>
      </c>
      <c r="H17" s="8">
        <f t="shared" si="3"/>
        <v>30</v>
      </c>
      <c r="I17" s="55">
        <f t="shared" si="5"/>
        <v>250</v>
      </c>
      <c r="J17" s="43">
        <f t="shared" si="6"/>
        <v>1750</v>
      </c>
      <c r="K17" s="73">
        <f t="shared" si="7"/>
        <v>7500</v>
      </c>
    </row>
    <row r="18" spans="1:11" s="3" customFormat="1" ht="14.4">
      <c r="A18" s="20" t="s">
        <v>15</v>
      </c>
      <c r="B18" s="8">
        <v>31</v>
      </c>
      <c r="C18" s="44">
        <v>180</v>
      </c>
      <c r="D18" s="43">
        <f t="shared" si="1"/>
        <v>1260</v>
      </c>
      <c r="E18" s="43">
        <f t="shared" si="4"/>
        <v>5580</v>
      </c>
      <c r="F18" s="29"/>
      <c r="G18" s="20" t="str">
        <f t="shared" si="2"/>
        <v>октябрь</v>
      </c>
      <c r="H18" s="8">
        <f t="shared" si="3"/>
        <v>31</v>
      </c>
      <c r="I18" s="55">
        <f t="shared" si="5"/>
        <v>180</v>
      </c>
      <c r="J18" s="43">
        <f t="shared" si="6"/>
        <v>1260</v>
      </c>
      <c r="K18" s="73">
        <f t="shared" si="7"/>
        <v>5580</v>
      </c>
    </row>
    <row r="19" spans="1:11" s="3" customFormat="1" ht="14.4">
      <c r="A19" s="19" t="s">
        <v>16</v>
      </c>
      <c r="B19" s="7">
        <v>30</v>
      </c>
      <c r="C19" s="43">
        <v>180</v>
      </c>
      <c r="D19" s="43">
        <f t="shared" si="1"/>
        <v>1260</v>
      </c>
      <c r="E19" s="43">
        <f t="shared" si="4"/>
        <v>5400</v>
      </c>
      <c r="F19" s="29"/>
      <c r="G19" s="19" t="str">
        <f t="shared" si="2"/>
        <v>ноябрь</v>
      </c>
      <c r="H19" s="7">
        <f t="shared" si="3"/>
        <v>30</v>
      </c>
      <c r="I19" s="43">
        <f t="shared" si="5"/>
        <v>180</v>
      </c>
      <c r="J19" s="43">
        <f t="shared" si="6"/>
        <v>1260</v>
      </c>
      <c r="K19" s="73">
        <f t="shared" si="7"/>
        <v>5400</v>
      </c>
    </row>
    <row r="20" spans="1:11" s="3" customFormat="1" ht="14.4">
      <c r="A20" s="19" t="s">
        <v>17</v>
      </c>
      <c r="B20" s="7">
        <v>31</v>
      </c>
      <c r="C20" s="43">
        <v>190</v>
      </c>
      <c r="D20" s="43">
        <f t="shared" si="1"/>
        <v>1330</v>
      </c>
      <c r="E20" s="43">
        <f t="shared" si="4"/>
        <v>5890</v>
      </c>
      <c r="F20" s="29"/>
      <c r="G20" s="19" t="str">
        <f t="shared" si="2"/>
        <v>декабрь</v>
      </c>
      <c r="H20" s="7">
        <f t="shared" si="3"/>
        <v>31</v>
      </c>
      <c r="I20" s="43">
        <f t="shared" si="5"/>
        <v>190</v>
      </c>
      <c r="J20" s="43">
        <f t="shared" si="6"/>
        <v>1330</v>
      </c>
      <c r="K20" s="73">
        <f t="shared" si="7"/>
        <v>5890</v>
      </c>
    </row>
    <row r="21" spans="1:11" s="3" customFormat="1">
      <c r="A21" s="125">
        <f>SUM(B9:B20)</f>
        <v>365</v>
      </c>
      <c r="B21" s="106"/>
      <c r="C21" s="122">
        <f>SUM(E9:E20)</f>
        <v>76710</v>
      </c>
      <c r="D21" s="123"/>
      <c r="E21" s="124"/>
      <c r="F21" s="30"/>
      <c r="G21" s="125">
        <f>SUM(H9:H20)</f>
        <v>365</v>
      </c>
      <c r="H21" s="106"/>
      <c r="I21" s="122">
        <f>SUM(K9:K20)</f>
        <v>76710</v>
      </c>
      <c r="J21" s="123"/>
      <c r="K21" s="132"/>
    </row>
    <row r="22" spans="1:11" s="3" customFormat="1" ht="14.4">
      <c r="A22" s="22" t="s">
        <v>27</v>
      </c>
      <c r="B22" s="6" t="s">
        <v>18</v>
      </c>
      <c r="C22" s="36">
        <v>0.8</v>
      </c>
      <c r="D22" s="7">
        <v>0.8</v>
      </c>
      <c r="E22" s="46">
        <f>C21*D22</f>
        <v>61368</v>
      </c>
      <c r="F22" s="31"/>
      <c r="G22" s="22" t="str">
        <f>A22</f>
        <v>ДОХОД1</v>
      </c>
      <c r="H22" s="6" t="str">
        <f>B22</f>
        <v>заполняемость</v>
      </c>
      <c r="I22" s="36">
        <f>C22</f>
        <v>0.8</v>
      </c>
      <c r="J22" s="7">
        <f>D22</f>
        <v>0.8</v>
      </c>
      <c r="K22" s="74">
        <f>I21*J22</f>
        <v>61368</v>
      </c>
    </row>
    <row r="23" spans="1:11" s="3" customFormat="1">
      <c r="A23" s="127" t="s">
        <v>19</v>
      </c>
      <c r="B23" s="128"/>
      <c r="C23" s="37">
        <v>0.2</v>
      </c>
      <c r="D23" s="38">
        <v>0.2</v>
      </c>
      <c r="E23" s="47">
        <f>E22*D23</f>
        <v>12273.6</v>
      </c>
      <c r="F23" s="32"/>
      <c r="G23" s="129" t="str">
        <f>A23</f>
        <v>управление, реклама</v>
      </c>
      <c r="H23" s="106"/>
      <c r="I23" s="37">
        <f>C23</f>
        <v>0.2</v>
      </c>
      <c r="J23" s="38">
        <f>D23</f>
        <v>0.2</v>
      </c>
      <c r="K23" s="75">
        <f>K22*J23</f>
        <v>12273.6</v>
      </c>
    </row>
    <row r="24" spans="1:11" s="3" customFormat="1" ht="14.4">
      <c r="A24" s="33" t="s">
        <v>20</v>
      </c>
      <c r="B24" s="11" t="s">
        <v>21</v>
      </c>
      <c r="C24" s="58">
        <v>300</v>
      </c>
      <c r="D24" s="38">
        <v>12</v>
      </c>
      <c r="E24" s="47">
        <f>C24*D24</f>
        <v>3600</v>
      </c>
      <c r="F24" s="32"/>
      <c r="G24" s="23" t="str">
        <f t="shared" ref="G24:G29" si="8">A24</f>
        <v>эл/вода</v>
      </c>
      <c r="H24" s="11" t="str">
        <f>B24</f>
        <v>в месяц</v>
      </c>
      <c r="I24" s="58">
        <f>C24</f>
        <v>300</v>
      </c>
      <c r="J24" s="38">
        <f>D24</f>
        <v>12</v>
      </c>
      <c r="K24" s="75">
        <f>I24*J24</f>
        <v>3600</v>
      </c>
    </row>
    <row r="25" spans="1:11" s="3" customFormat="1">
      <c r="A25" s="33" t="s">
        <v>22</v>
      </c>
      <c r="B25" s="104" t="s">
        <v>26</v>
      </c>
      <c r="C25" s="105"/>
      <c r="D25" s="106"/>
      <c r="E25" s="47">
        <v>700</v>
      </c>
      <c r="F25" s="32"/>
      <c r="G25" s="23" t="str">
        <f t="shared" si="8"/>
        <v>налог</v>
      </c>
      <c r="H25" s="104" t="str">
        <f>B25</f>
        <v>в год</v>
      </c>
      <c r="I25" s="105"/>
      <c r="J25" s="106"/>
      <c r="K25" s="75">
        <f>E25</f>
        <v>700</v>
      </c>
    </row>
    <row r="26" spans="1:11" s="3" customFormat="1" ht="28.8">
      <c r="A26" s="34" t="s">
        <v>34</v>
      </c>
      <c r="B26" s="11" t="s">
        <v>21</v>
      </c>
      <c r="C26" s="58">
        <v>150</v>
      </c>
      <c r="D26" s="38">
        <v>12</v>
      </c>
      <c r="E26" s="47">
        <f>C26*D26</f>
        <v>1800</v>
      </c>
      <c r="F26" s="32"/>
      <c r="G26" s="24" t="str">
        <f t="shared" si="8"/>
        <v>комунидад+ интернет</v>
      </c>
      <c r="H26" s="11" t="str">
        <f>B26</f>
        <v>в месяц</v>
      </c>
      <c r="I26" s="58">
        <f>C26</f>
        <v>150</v>
      </c>
      <c r="J26" s="38">
        <f>D26</f>
        <v>12</v>
      </c>
      <c r="K26" s="75">
        <f>I26*J26</f>
        <v>1800</v>
      </c>
    </row>
    <row r="27" spans="1:11" s="3" customFormat="1">
      <c r="A27" s="33" t="s">
        <v>32</v>
      </c>
      <c r="B27" s="104" t="s">
        <v>26</v>
      </c>
      <c r="C27" s="105"/>
      <c r="D27" s="106"/>
      <c r="E27" s="47">
        <v>300</v>
      </c>
      <c r="F27" s="32"/>
      <c r="G27" s="23" t="str">
        <f t="shared" si="8"/>
        <v>страховка</v>
      </c>
      <c r="H27" s="104" t="str">
        <f>B27</f>
        <v>в год</v>
      </c>
      <c r="I27" s="105"/>
      <c r="J27" s="106"/>
      <c r="K27" s="75">
        <f>E27</f>
        <v>300</v>
      </c>
    </row>
    <row r="28" spans="1:11" s="3" customFormat="1" ht="28.8">
      <c r="A28" s="34" t="s">
        <v>28</v>
      </c>
      <c r="B28" s="104" t="s">
        <v>26</v>
      </c>
      <c r="C28" s="105"/>
      <c r="D28" s="106"/>
      <c r="E28" s="48">
        <f>SUM(E23:E27)</f>
        <v>18673.599999999999</v>
      </c>
      <c r="F28" s="30"/>
      <c r="G28" s="24" t="str">
        <f t="shared" si="8"/>
        <v>Итого расходы</v>
      </c>
      <c r="H28" s="104" t="str">
        <f>B28</f>
        <v>в год</v>
      </c>
      <c r="I28" s="105"/>
      <c r="J28" s="106"/>
      <c r="K28" s="74">
        <f>SUM(K23:K27)</f>
        <v>18673.599999999999</v>
      </c>
    </row>
    <row r="29" spans="1:11" s="3" customFormat="1" ht="16.2" thickBot="1">
      <c r="A29" s="126" t="s">
        <v>29</v>
      </c>
      <c r="B29" s="105"/>
      <c r="C29" s="105"/>
      <c r="D29" s="106"/>
      <c r="E29" s="49">
        <f>E22-E28</f>
        <v>42694.400000000001</v>
      </c>
      <c r="F29" s="30"/>
      <c r="G29" s="126" t="str">
        <f t="shared" si="8"/>
        <v>ДОХОД2</v>
      </c>
      <c r="H29" s="105"/>
      <c r="I29" s="105"/>
      <c r="J29" s="106"/>
      <c r="K29" s="76">
        <f>K22-K28</f>
        <v>42694.400000000001</v>
      </c>
    </row>
    <row r="30" spans="1:11" s="2" customFormat="1" ht="30.6" customHeight="1" thickTop="1" thickBot="1">
      <c r="A30" s="96" t="s">
        <v>39</v>
      </c>
      <c r="B30" s="97"/>
      <c r="C30" s="97"/>
      <c r="D30" s="98"/>
      <c r="E30" s="15">
        <f>E29*100%/E5</f>
        <v>0.22800747663551402</v>
      </c>
      <c r="F30" s="31"/>
      <c r="G30" s="116" t="s">
        <v>36</v>
      </c>
      <c r="H30" s="117"/>
      <c r="I30" s="117"/>
      <c r="J30" s="118"/>
      <c r="K30" s="15">
        <f>K29*100%/K5</f>
        <v>0.10747488986784141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0">
        <f>E22*D31</f>
        <v>14728.32</v>
      </c>
      <c r="F31" s="32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77">
        <f>K22*J31</f>
        <v>14728.32</v>
      </c>
    </row>
    <row r="32" spans="1:11" s="2" customFormat="1" ht="16.2" thickBot="1">
      <c r="A32" s="111" t="s">
        <v>30</v>
      </c>
      <c r="B32" s="105"/>
      <c r="C32" s="105"/>
      <c r="D32" s="106"/>
      <c r="E32" s="51">
        <f>E29-E31</f>
        <v>27966.080000000002</v>
      </c>
      <c r="F32" s="31"/>
      <c r="G32" s="111" t="s">
        <v>31</v>
      </c>
      <c r="H32" s="105"/>
      <c r="I32" s="105"/>
      <c r="J32" s="106"/>
      <c r="K32" s="78">
        <f>K29-K31</f>
        <v>27966.080000000002</v>
      </c>
    </row>
    <row r="33" spans="1:12" s="2" customFormat="1" ht="28.2" customHeight="1" thickTop="1" thickBot="1">
      <c r="A33" s="90" t="s">
        <v>35</v>
      </c>
      <c r="B33" s="99"/>
      <c r="C33" s="99"/>
      <c r="D33" s="100"/>
      <c r="E33" s="15">
        <f>E32*100%/E5</f>
        <v>0.14935156208277706</v>
      </c>
      <c r="F33" s="25"/>
      <c r="G33" s="101" t="s">
        <v>35</v>
      </c>
      <c r="H33" s="102"/>
      <c r="I33" s="102"/>
      <c r="J33" s="103"/>
      <c r="K33" s="15">
        <f>K32*100%/K5</f>
        <v>7.0399194461925746E-2</v>
      </c>
    </row>
    <row r="34" spans="1:12" s="2" customFormat="1" ht="69.599999999999994" customHeight="1" thickTop="1">
      <c r="A34" s="90" t="s">
        <v>53</v>
      </c>
      <c r="B34" s="91"/>
      <c r="C34" s="88" t="s">
        <v>25</v>
      </c>
      <c r="D34" s="89">
        <v>3.5999999999999997E-2</v>
      </c>
      <c r="E34" s="52">
        <f>C35*12</f>
        <v>14744.880000000001</v>
      </c>
      <c r="F34" s="92" t="s">
        <v>23</v>
      </c>
    </row>
    <row r="35" spans="1:12" s="2" customFormat="1">
      <c r="A35" s="115" t="s">
        <v>40</v>
      </c>
      <c r="B35" s="106"/>
      <c r="C35" s="57">
        <v>1228.74</v>
      </c>
      <c r="D35" s="87"/>
      <c r="E35" s="53"/>
      <c r="F35" s="93"/>
    </row>
    <row r="36" spans="1:12" s="3" customFormat="1" ht="30" customHeight="1" thickBot="1">
      <c r="A36" s="112" t="s">
        <v>41</v>
      </c>
      <c r="B36" s="113"/>
      <c r="C36" s="113"/>
      <c r="D36" s="114"/>
      <c r="E36" s="54">
        <f>E32-E34</f>
        <v>13221.2</v>
      </c>
      <c r="F36" s="17"/>
    </row>
    <row r="37" spans="1:12" s="2" customFormat="1" ht="28.2" customHeight="1" thickTop="1" thickBot="1">
      <c r="A37" s="119" t="s">
        <v>42</v>
      </c>
      <c r="B37" s="120"/>
      <c r="C37" s="120"/>
      <c r="D37" s="121"/>
      <c r="E37" s="15">
        <f>E36*100%/E5</f>
        <v>7.0607209612817093E-2</v>
      </c>
      <c r="F37" s="35" t="s">
        <v>24</v>
      </c>
    </row>
    <row r="38" spans="1:12" ht="16.2" thickTop="1"/>
    <row r="39" spans="1:12" ht="30" customHeight="1">
      <c r="A39" s="107" t="s">
        <v>57</v>
      </c>
      <c r="B39" s="108"/>
      <c r="C39" s="108"/>
      <c r="D39" s="108"/>
      <c r="E39" s="83">
        <f>(E5+E34)/E36</f>
        <v>15.278104861888481</v>
      </c>
      <c r="F39" s="84"/>
      <c r="G39" s="109" t="s">
        <v>58</v>
      </c>
      <c r="H39" s="109"/>
      <c r="I39" s="109"/>
      <c r="J39" s="110"/>
      <c r="K39" s="83">
        <f>K5/K32</f>
        <v>14.204707989106803</v>
      </c>
    </row>
    <row r="40" spans="1:12" ht="16.2" thickBot="1"/>
    <row r="41" spans="1:12" ht="16.8" thickTop="1" thickBot="1">
      <c r="A41" s="140" t="s">
        <v>43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2"/>
    </row>
    <row r="42" spans="1:12" ht="16.2" thickTop="1">
      <c r="A42" s="130" t="s">
        <v>44</v>
      </c>
      <c r="B42" s="131"/>
      <c r="C42" s="131"/>
      <c r="D42" s="64"/>
      <c r="E42" s="64"/>
      <c r="F42" s="66"/>
      <c r="G42" s="61" t="s">
        <v>45</v>
      </c>
      <c r="H42" s="62"/>
      <c r="I42" s="62"/>
      <c r="J42" s="62"/>
      <c r="K42" s="63"/>
    </row>
    <row r="43" spans="1:12" ht="28.8">
      <c r="A43" s="26" t="s">
        <v>49</v>
      </c>
      <c r="B43" s="12" t="s">
        <v>0</v>
      </c>
      <c r="C43" s="152" t="s">
        <v>38</v>
      </c>
      <c r="D43" s="147"/>
      <c r="E43" s="60" t="s">
        <v>37</v>
      </c>
      <c r="F43" s="65"/>
      <c r="G43" s="16" t="str">
        <f t="shared" ref="G43:I44" si="9">A43</f>
        <v>Апартаменты</v>
      </c>
      <c r="H43" s="14" t="str">
        <f t="shared" si="9"/>
        <v>Цена</v>
      </c>
      <c r="I43" s="146" t="str">
        <f t="shared" si="9"/>
        <v>Налоги и расходы на покупку</v>
      </c>
      <c r="J43" s="147"/>
      <c r="K43" s="39"/>
    </row>
    <row r="44" spans="1:12" ht="16.2" thickBot="1">
      <c r="A44" s="19" t="s">
        <v>51</v>
      </c>
      <c r="B44" s="67">
        <f>B4/2</f>
        <v>175000</v>
      </c>
      <c r="C44" s="86">
        <v>0.13500000000000001</v>
      </c>
      <c r="D44" s="85">
        <f>B44*C44</f>
        <v>23625</v>
      </c>
      <c r="E44" s="85">
        <f>B44*40%</f>
        <v>70000</v>
      </c>
      <c r="F44" s="65"/>
      <c r="G44" s="33" t="str">
        <f t="shared" si="9"/>
        <v>2 спальни</v>
      </c>
      <c r="H44" s="68">
        <f t="shared" si="9"/>
        <v>175000</v>
      </c>
      <c r="I44" s="86">
        <f t="shared" si="9"/>
        <v>0.13500000000000001</v>
      </c>
      <c r="J44" s="85">
        <f>D44</f>
        <v>23625</v>
      </c>
      <c r="K44" s="39"/>
    </row>
    <row r="45" spans="1:12" ht="40.799999999999997" customHeight="1" thickBot="1">
      <c r="A45" s="148" t="s">
        <v>56</v>
      </c>
      <c r="B45" s="149"/>
      <c r="C45" s="149"/>
      <c r="D45" s="150"/>
      <c r="E45" s="40">
        <f>E44+D44</f>
        <v>93625</v>
      </c>
      <c r="F45" s="79">
        <f>E45*2</f>
        <v>187250</v>
      </c>
      <c r="G45" s="151" t="s">
        <v>46</v>
      </c>
      <c r="H45" s="149"/>
      <c r="I45" s="149"/>
      <c r="J45" s="150"/>
      <c r="K45" s="69">
        <f>H44+J44</f>
        <v>198625</v>
      </c>
      <c r="L45" s="80">
        <f>K45*2</f>
        <v>397250</v>
      </c>
    </row>
    <row r="46" spans="1:12" ht="30.6" customHeight="1" thickBot="1">
      <c r="A46" s="143" t="s">
        <v>50</v>
      </c>
      <c r="B46" s="144"/>
      <c r="C46" s="144"/>
      <c r="D46" s="145"/>
      <c r="E46" s="41">
        <f>B44+D44</f>
        <v>198625</v>
      </c>
      <c r="F46" s="3"/>
      <c r="G46" s="143" t="str">
        <f>A46</f>
        <v>Общая стоимость апартаментов вместе с налогами и расходами на покупку</v>
      </c>
      <c r="H46" s="144"/>
      <c r="I46" s="144"/>
      <c r="J46" s="145"/>
      <c r="K46" s="70">
        <f>H44+J44</f>
        <v>198625</v>
      </c>
    </row>
    <row r="47" spans="1:12" ht="16.2" thickBot="1">
      <c r="A47" s="133" t="s">
        <v>2</v>
      </c>
      <c r="B47" s="135" t="s">
        <v>3</v>
      </c>
      <c r="C47" s="137" t="s">
        <v>1</v>
      </c>
      <c r="D47" s="137"/>
      <c r="E47" s="137"/>
      <c r="F47" s="27"/>
      <c r="G47" s="133" t="str">
        <f>A47</f>
        <v>месяцы</v>
      </c>
      <c r="H47" s="135" t="str">
        <f>B47</f>
        <v>дни</v>
      </c>
      <c r="I47" s="138" t="str">
        <f>C47</f>
        <v>стоимость аренды, евро</v>
      </c>
      <c r="J47" s="138"/>
      <c r="K47" s="139"/>
    </row>
    <row r="48" spans="1:12" ht="16.2" thickBot="1">
      <c r="A48" s="134"/>
      <c r="B48" s="136"/>
      <c r="C48" s="4" t="s">
        <v>33</v>
      </c>
      <c r="D48" s="4" t="s">
        <v>4</v>
      </c>
      <c r="E48" s="4" t="s">
        <v>5</v>
      </c>
      <c r="F48" s="28"/>
      <c r="G48" s="134"/>
      <c r="H48" s="136"/>
      <c r="I48" s="4" t="str">
        <f>C48</f>
        <v>за сутки</v>
      </c>
      <c r="J48" s="4" t="str">
        <f>D48</f>
        <v>за неделю</v>
      </c>
      <c r="K48" s="71" t="str">
        <f>E48</f>
        <v>за месяц</v>
      </c>
    </row>
    <row r="49" spans="1:11">
      <c r="A49" s="18" t="s">
        <v>6</v>
      </c>
      <c r="B49" s="5">
        <v>31</v>
      </c>
      <c r="C49" s="42">
        <f t="shared" ref="C49:C60" si="10">C9/2</f>
        <v>90</v>
      </c>
      <c r="D49" s="42">
        <f t="shared" ref="D49:D60" si="11">C49*7</f>
        <v>630</v>
      </c>
      <c r="E49" s="42">
        <f>B49*C49</f>
        <v>2790</v>
      </c>
      <c r="F49" s="29"/>
      <c r="G49" s="18" t="str">
        <f t="shared" ref="G49:G60" si="12">A49</f>
        <v>январь</v>
      </c>
      <c r="H49" s="5">
        <f t="shared" ref="H49:H60" si="13">B49</f>
        <v>31</v>
      </c>
      <c r="I49" s="42">
        <f>C49</f>
        <v>90</v>
      </c>
      <c r="J49" s="42">
        <f>I49*7</f>
        <v>630</v>
      </c>
      <c r="K49" s="72">
        <f>H49*I49</f>
        <v>2790</v>
      </c>
    </row>
    <row r="50" spans="1:11">
      <c r="A50" s="19" t="s">
        <v>7</v>
      </c>
      <c r="B50" s="7">
        <v>28</v>
      </c>
      <c r="C50" s="43">
        <f t="shared" si="10"/>
        <v>90</v>
      </c>
      <c r="D50" s="43">
        <f t="shared" si="11"/>
        <v>630</v>
      </c>
      <c r="E50" s="43">
        <f t="shared" ref="E50:E60" si="14">B50*C50</f>
        <v>2520</v>
      </c>
      <c r="F50" s="29"/>
      <c r="G50" s="19" t="str">
        <f t="shared" si="12"/>
        <v>февраль</v>
      </c>
      <c r="H50" s="7">
        <f t="shared" si="13"/>
        <v>28</v>
      </c>
      <c r="I50" s="43">
        <f t="shared" ref="I50:I60" si="15">C50</f>
        <v>90</v>
      </c>
      <c r="J50" s="43">
        <f t="shared" ref="J50:J60" si="16">I50*7</f>
        <v>630</v>
      </c>
      <c r="K50" s="73">
        <f t="shared" ref="K50:K60" si="17">H50*I50</f>
        <v>2520</v>
      </c>
    </row>
    <row r="51" spans="1:11">
      <c r="A51" s="19" t="s">
        <v>8</v>
      </c>
      <c r="B51" s="7">
        <v>31</v>
      </c>
      <c r="C51" s="43">
        <f t="shared" si="10"/>
        <v>90</v>
      </c>
      <c r="D51" s="43">
        <f t="shared" si="11"/>
        <v>630</v>
      </c>
      <c r="E51" s="43">
        <f t="shared" si="14"/>
        <v>2790</v>
      </c>
      <c r="F51" s="29"/>
      <c r="G51" s="19" t="str">
        <f t="shared" si="12"/>
        <v>март</v>
      </c>
      <c r="H51" s="7">
        <f t="shared" si="13"/>
        <v>31</v>
      </c>
      <c r="I51" s="43">
        <f t="shared" si="15"/>
        <v>90</v>
      </c>
      <c r="J51" s="43">
        <f t="shared" si="16"/>
        <v>630</v>
      </c>
      <c r="K51" s="73">
        <f t="shared" si="17"/>
        <v>2790</v>
      </c>
    </row>
    <row r="52" spans="1:11">
      <c r="A52" s="20" t="s">
        <v>9</v>
      </c>
      <c r="B52" s="8">
        <v>30</v>
      </c>
      <c r="C52" s="44">
        <f t="shared" si="10"/>
        <v>95</v>
      </c>
      <c r="D52" s="43">
        <f t="shared" si="11"/>
        <v>665</v>
      </c>
      <c r="E52" s="43">
        <f t="shared" si="14"/>
        <v>2850</v>
      </c>
      <c r="F52" s="29"/>
      <c r="G52" s="20" t="str">
        <f t="shared" si="12"/>
        <v>апрель</v>
      </c>
      <c r="H52" s="8">
        <f t="shared" si="13"/>
        <v>30</v>
      </c>
      <c r="I52" s="55">
        <f t="shared" si="15"/>
        <v>95</v>
      </c>
      <c r="J52" s="43">
        <f t="shared" si="16"/>
        <v>665</v>
      </c>
      <c r="K52" s="73">
        <f t="shared" si="17"/>
        <v>2850</v>
      </c>
    </row>
    <row r="53" spans="1:11">
      <c r="A53" s="20" t="s">
        <v>10</v>
      </c>
      <c r="B53" s="8">
        <v>31</v>
      </c>
      <c r="C53" s="44">
        <f t="shared" si="10"/>
        <v>110</v>
      </c>
      <c r="D53" s="43">
        <f t="shared" si="11"/>
        <v>770</v>
      </c>
      <c r="E53" s="43">
        <f t="shared" si="14"/>
        <v>3410</v>
      </c>
      <c r="F53" s="29"/>
      <c r="G53" s="20" t="str">
        <f t="shared" si="12"/>
        <v>май</v>
      </c>
      <c r="H53" s="8">
        <f t="shared" si="13"/>
        <v>31</v>
      </c>
      <c r="I53" s="55">
        <f t="shared" si="15"/>
        <v>110</v>
      </c>
      <c r="J53" s="43">
        <f t="shared" si="16"/>
        <v>770</v>
      </c>
      <c r="K53" s="73">
        <f t="shared" si="17"/>
        <v>3410</v>
      </c>
    </row>
    <row r="54" spans="1:11">
      <c r="A54" s="21" t="s">
        <v>11</v>
      </c>
      <c r="B54" s="9">
        <v>30</v>
      </c>
      <c r="C54" s="45">
        <f t="shared" si="10"/>
        <v>125</v>
      </c>
      <c r="D54" s="43">
        <f t="shared" si="11"/>
        <v>875</v>
      </c>
      <c r="E54" s="43">
        <f t="shared" si="14"/>
        <v>3750</v>
      </c>
      <c r="F54" s="29"/>
      <c r="G54" s="21" t="str">
        <f t="shared" si="12"/>
        <v>июнь</v>
      </c>
      <c r="H54" s="9">
        <f t="shared" si="13"/>
        <v>30</v>
      </c>
      <c r="I54" s="56">
        <f t="shared" si="15"/>
        <v>125</v>
      </c>
      <c r="J54" s="43">
        <f t="shared" si="16"/>
        <v>875</v>
      </c>
      <c r="K54" s="73">
        <f t="shared" si="17"/>
        <v>3750</v>
      </c>
    </row>
    <row r="55" spans="1:11">
      <c r="A55" s="21" t="s">
        <v>12</v>
      </c>
      <c r="B55" s="9">
        <v>31</v>
      </c>
      <c r="C55" s="45">
        <f t="shared" si="10"/>
        <v>130</v>
      </c>
      <c r="D55" s="43">
        <f t="shared" si="11"/>
        <v>910</v>
      </c>
      <c r="E55" s="43">
        <f t="shared" si="14"/>
        <v>4030</v>
      </c>
      <c r="F55" s="29"/>
      <c r="G55" s="21" t="str">
        <f t="shared" si="12"/>
        <v>июль</v>
      </c>
      <c r="H55" s="9">
        <f t="shared" si="13"/>
        <v>31</v>
      </c>
      <c r="I55" s="56">
        <f t="shared" si="15"/>
        <v>130</v>
      </c>
      <c r="J55" s="43">
        <f t="shared" si="16"/>
        <v>910</v>
      </c>
      <c r="K55" s="73">
        <f t="shared" si="17"/>
        <v>4030</v>
      </c>
    </row>
    <row r="56" spans="1:11">
      <c r="A56" s="21" t="s">
        <v>13</v>
      </c>
      <c r="B56" s="9">
        <v>31</v>
      </c>
      <c r="C56" s="45">
        <f t="shared" si="10"/>
        <v>130</v>
      </c>
      <c r="D56" s="43">
        <f t="shared" si="11"/>
        <v>910</v>
      </c>
      <c r="E56" s="43">
        <f t="shared" si="14"/>
        <v>4030</v>
      </c>
      <c r="F56" s="29"/>
      <c r="G56" s="21" t="str">
        <f t="shared" si="12"/>
        <v>август</v>
      </c>
      <c r="H56" s="9">
        <f t="shared" si="13"/>
        <v>31</v>
      </c>
      <c r="I56" s="56">
        <f t="shared" si="15"/>
        <v>130</v>
      </c>
      <c r="J56" s="43">
        <f t="shared" si="16"/>
        <v>910</v>
      </c>
      <c r="K56" s="73">
        <f t="shared" si="17"/>
        <v>4030</v>
      </c>
    </row>
    <row r="57" spans="1:11">
      <c r="A57" s="20" t="s">
        <v>14</v>
      </c>
      <c r="B57" s="8">
        <v>30</v>
      </c>
      <c r="C57" s="44">
        <f t="shared" si="10"/>
        <v>125</v>
      </c>
      <c r="D57" s="43">
        <f t="shared" si="11"/>
        <v>875</v>
      </c>
      <c r="E57" s="43">
        <f t="shared" si="14"/>
        <v>3750</v>
      </c>
      <c r="F57" s="29"/>
      <c r="G57" s="20" t="str">
        <f t="shared" si="12"/>
        <v>сентябрь</v>
      </c>
      <c r="H57" s="8">
        <f t="shared" si="13"/>
        <v>30</v>
      </c>
      <c r="I57" s="55">
        <f t="shared" si="15"/>
        <v>125</v>
      </c>
      <c r="J57" s="43">
        <f t="shared" si="16"/>
        <v>875</v>
      </c>
      <c r="K57" s="73">
        <f t="shared" si="17"/>
        <v>3750</v>
      </c>
    </row>
    <row r="58" spans="1:11">
      <c r="A58" s="20" t="s">
        <v>15</v>
      </c>
      <c r="B58" s="8">
        <v>31</v>
      </c>
      <c r="C58" s="44">
        <f t="shared" si="10"/>
        <v>90</v>
      </c>
      <c r="D58" s="43">
        <f t="shared" si="11"/>
        <v>630</v>
      </c>
      <c r="E58" s="43">
        <f t="shared" si="14"/>
        <v>2790</v>
      </c>
      <c r="F58" s="29"/>
      <c r="G58" s="20" t="str">
        <f t="shared" si="12"/>
        <v>октябрь</v>
      </c>
      <c r="H58" s="8">
        <f t="shared" si="13"/>
        <v>31</v>
      </c>
      <c r="I58" s="55">
        <f t="shared" si="15"/>
        <v>90</v>
      </c>
      <c r="J58" s="43">
        <f t="shared" si="16"/>
        <v>630</v>
      </c>
      <c r="K58" s="73">
        <f t="shared" si="17"/>
        <v>2790</v>
      </c>
    </row>
    <row r="59" spans="1:11">
      <c r="A59" s="19" t="s">
        <v>16</v>
      </c>
      <c r="B59" s="7">
        <v>30</v>
      </c>
      <c r="C59" s="43">
        <f t="shared" si="10"/>
        <v>90</v>
      </c>
      <c r="D59" s="43">
        <f t="shared" si="11"/>
        <v>630</v>
      </c>
      <c r="E59" s="43">
        <f t="shared" si="14"/>
        <v>2700</v>
      </c>
      <c r="F59" s="29"/>
      <c r="G59" s="19" t="str">
        <f t="shared" si="12"/>
        <v>ноябрь</v>
      </c>
      <c r="H59" s="7">
        <f t="shared" si="13"/>
        <v>30</v>
      </c>
      <c r="I59" s="43">
        <f t="shared" si="15"/>
        <v>90</v>
      </c>
      <c r="J59" s="43">
        <f t="shared" si="16"/>
        <v>630</v>
      </c>
      <c r="K59" s="73">
        <f t="shared" si="17"/>
        <v>2700</v>
      </c>
    </row>
    <row r="60" spans="1:11">
      <c r="A60" s="19" t="s">
        <v>17</v>
      </c>
      <c r="B60" s="7">
        <v>31</v>
      </c>
      <c r="C60" s="43">
        <f t="shared" si="10"/>
        <v>95</v>
      </c>
      <c r="D60" s="43">
        <f t="shared" si="11"/>
        <v>665</v>
      </c>
      <c r="E60" s="43">
        <f t="shared" si="14"/>
        <v>2945</v>
      </c>
      <c r="F60" s="29"/>
      <c r="G60" s="19" t="str">
        <f t="shared" si="12"/>
        <v>декабрь</v>
      </c>
      <c r="H60" s="7">
        <f t="shared" si="13"/>
        <v>31</v>
      </c>
      <c r="I60" s="43">
        <f t="shared" si="15"/>
        <v>95</v>
      </c>
      <c r="J60" s="43">
        <f t="shared" si="16"/>
        <v>665</v>
      </c>
      <c r="K60" s="73">
        <f t="shared" si="17"/>
        <v>2945</v>
      </c>
    </row>
    <row r="61" spans="1:11">
      <c r="A61" s="125">
        <f>SUM(B49:B60)</f>
        <v>365</v>
      </c>
      <c r="B61" s="106"/>
      <c r="C61" s="122">
        <f>SUM(E49:E60)</f>
        <v>38355</v>
      </c>
      <c r="D61" s="123"/>
      <c r="E61" s="124"/>
      <c r="F61" s="30"/>
      <c r="G61" s="125">
        <f>SUM(H49:H60)</f>
        <v>365</v>
      </c>
      <c r="H61" s="106"/>
      <c r="I61" s="122">
        <f>SUM(K49:K60)</f>
        <v>38355</v>
      </c>
      <c r="J61" s="123"/>
      <c r="K61" s="132"/>
    </row>
    <row r="62" spans="1:11">
      <c r="A62" s="22" t="s">
        <v>27</v>
      </c>
      <c r="B62" s="6" t="s">
        <v>18</v>
      </c>
      <c r="C62" s="36">
        <v>0.8</v>
      </c>
      <c r="D62" s="7">
        <v>0.8</v>
      </c>
      <c r="E62" s="46">
        <f>C61*D62</f>
        <v>30684</v>
      </c>
      <c r="F62" s="31"/>
      <c r="G62" s="22" t="str">
        <f>A62</f>
        <v>ДОХОД1</v>
      </c>
      <c r="H62" s="6" t="str">
        <f>B62</f>
        <v>заполняемость</v>
      </c>
      <c r="I62" s="36">
        <f>C62</f>
        <v>0.8</v>
      </c>
      <c r="J62" s="7">
        <f>D62</f>
        <v>0.8</v>
      </c>
      <c r="K62" s="74">
        <f>I61*J62</f>
        <v>30684</v>
      </c>
    </row>
    <row r="63" spans="1:11">
      <c r="A63" s="127" t="s">
        <v>19</v>
      </c>
      <c r="B63" s="128"/>
      <c r="C63" s="37">
        <v>0.2</v>
      </c>
      <c r="D63" s="38">
        <v>0.2</v>
      </c>
      <c r="E63" s="47">
        <f>E62*D63</f>
        <v>6136.8</v>
      </c>
      <c r="F63" s="32"/>
      <c r="G63" s="129" t="str">
        <f>A63</f>
        <v>управление, реклама</v>
      </c>
      <c r="H63" s="106"/>
      <c r="I63" s="37">
        <f>C63</f>
        <v>0.2</v>
      </c>
      <c r="J63" s="38">
        <f>D63</f>
        <v>0.2</v>
      </c>
      <c r="K63" s="75">
        <f>K62*J63</f>
        <v>6136.8</v>
      </c>
    </row>
    <row r="64" spans="1:11">
      <c r="A64" s="33" t="s">
        <v>20</v>
      </c>
      <c r="B64" s="11" t="s">
        <v>21</v>
      </c>
      <c r="C64" s="58">
        <f>C24/2</f>
        <v>150</v>
      </c>
      <c r="D64" s="38">
        <v>12</v>
      </c>
      <c r="E64" s="47">
        <f>C64*D64</f>
        <v>1800</v>
      </c>
      <c r="F64" s="32"/>
      <c r="G64" s="23" t="str">
        <f t="shared" ref="G64:G69" si="18">A64</f>
        <v>эл/вода</v>
      </c>
      <c r="H64" s="11" t="str">
        <f>B64</f>
        <v>в месяц</v>
      </c>
      <c r="I64" s="58">
        <f>C64</f>
        <v>150</v>
      </c>
      <c r="J64" s="38">
        <f>D64</f>
        <v>12</v>
      </c>
      <c r="K64" s="75">
        <f>I64*J64</f>
        <v>1800</v>
      </c>
    </row>
    <row r="65" spans="1:12">
      <c r="A65" s="33" t="s">
        <v>22</v>
      </c>
      <c r="B65" s="104" t="s">
        <v>26</v>
      </c>
      <c r="C65" s="105"/>
      <c r="D65" s="106"/>
      <c r="E65" s="47">
        <f>E25/2</f>
        <v>350</v>
      </c>
      <c r="F65" s="32"/>
      <c r="G65" s="23" t="str">
        <f t="shared" si="18"/>
        <v>налог</v>
      </c>
      <c r="H65" s="104" t="str">
        <f>B65</f>
        <v>в год</v>
      </c>
      <c r="I65" s="105"/>
      <c r="J65" s="106"/>
      <c r="K65" s="75">
        <f>E65</f>
        <v>350</v>
      </c>
    </row>
    <row r="66" spans="1:12" ht="28.8">
      <c r="A66" s="34" t="s">
        <v>34</v>
      </c>
      <c r="B66" s="11" t="s">
        <v>21</v>
      </c>
      <c r="C66" s="58">
        <f>C26/2</f>
        <v>75</v>
      </c>
      <c r="D66" s="38">
        <v>12</v>
      </c>
      <c r="E66" s="47">
        <f>C66*D66</f>
        <v>900</v>
      </c>
      <c r="F66" s="32"/>
      <c r="G66" s="24" t="str">
        <f t="shared" si="18"/>
        <v>комунидад+ интернет</v>
      </c>
      <c r="H66" s="11" t="str">
        <f>B66</f>
        <v>в месяц</v>
      </c>
      <c r="I66" s="58">
        <f>C66</f>
        <v>75</v>
      </c>
      <c r="J66" s="38">
        <f>D66</f>
        <v>12</v>
      </c>
      <c r="K66" s="75">
        <f>I66*J66</f>
        <v>900</v>
      </c>
    </row>
    <row r="67" spans="1:12">
      <c r="A67" s="33" t="s">
        <v>32</v>
      </c>
      <c r="B67" s="104" t="s">
        <v>26</v>
      </c>
      <c r="C67" s="105"/>
      <c r="D67" s="106"/>
      <c r="E67" s="47">
        <f>E27/2</f>
        <v>150</v>
      </c>
      <c r="F67" s="32"/>
      <c r="G67" s="23" t="str">
        <f t="shared" si="18"/>
        <v>страховка</v>
      </c>
      <c r="H67" s="104" t="str">
        <f>B67</f>
        <v>в год</v>
      </c>
      <c r="I67" s="105"/>
      <c r="J67" s="106"/>
      <c r="K67" s="75">
        <f>E67</f>
        <v>150</v>
      </c>
    </row>
    <row r="68" spans="1:12" ht="28.8">
      <c r="A68" s="34" t="s">
        <v>28</v>
      </c>
      <c r="B68" s="104" t="s">
        <v>26</v>
      </c>
      <c r="C68" s="105"/>
      <c r="D68" s="106"/>
      <c r="E68" s="48">
        <f>SUM(E63:E67)</f>
        <v>9336.7999999999993</v>
      </c>
      <c r="F68" s="30"/>
      <c r="G68" s="24" t="str">
        <f t="shared" si="18"/>
        <v>Итого расходы</v>
      </c>
      <c r="H68" s="104" t="str">
        <f>B68</f>
        <v>в год</v>
      </c>
      <c r="I68" s="105"/>
      <c r="J68" s="106"/>
      <c r="K68" s="74">
        <f>SUM(K63:K67)</f>
        <v>9336.7999999999993</v>
      </c>
    </row>
    <row r="69" spans="1:12" ht="16.2" thickBot="1">
      <c r="A69" s="126" t="s">
        <v>29</v>
      </c>
      <c r="B69" s="105"/>
      <c r="C69" s="105"/>
      <c r="D69" s="106"/>
      <c r="E69" s="49">
        <f>E62-E68</f>
        <v>21347.200000000001</v>
      </c>
      <c r="F69" s="30"/>
      <c r="G69" s="126" t="str">
        <f t="shared" si="18"/>
        <v>ДОХОД2</v>
      </c>
      <c r="H69" s="105"/>
      <c r="I69" s="105"/>
      <c r="J69" s="106"/>
      <c r="K69" s="76">
        <f>K62-K68</f>
        <v>21347.200000000001</v>
      </c>
    </row>
    <row r="70" spans="1:12" ht="33" customHeight="1" thickTop="1" thickBot="1">
      <c r="A70" s="96" t="s">
        <v>39</v>
      </c>
      <c r="B70" s="97"/>
      <c r="C70" s="97"/>
      <c r="D70" s="98"/>
      <c r="E70" s="15">
        <f>E69*100%/E45</f>
        <v>0.22800747663551402</v>
      </c>
      <c r="F70" s="31"/>
      <c r="G70" s="116" t="s">
        <v>36</v>
      </c>
      <c r="H70" s="117"/>
      <c r="I70" s="117"/>
      <c r="J70" s="118"/>
      <c r="K70" s="15">
        <f>K69*100%/K45</f>
        <v>0.10747488986784141</v>
      </c>
    </row>
    <row r="71" spans="1:12" ht="16.2" thickTop="1">
      <c r="A71" s="94" t="s">
        <v>22</v>
      </c>
      <c r="B71" s="95"/>
      <c r="C71" s="13">
        <v>0.24</v>
      </c>
      <c r="D71" s="14">
        <v>0.24</v>
      </c>
      <c r="E71" s="50">
        <f>E62*D71</f>
        <v>7364.16</v>
      </c>
      <c r="F71" s="32"/>
      <c r="G71" s="94" t="str">
        <f>A71</f>
        <v>налог</v>
      </c>
      <c r="H71" s="95"/>
      <c r="I71" s="13">
        <f>C71</f>
        <v>0.24</v>
      </c>
      <c r="J71" s="14">
        <f>D71</f>
        <v>0.24</v>
      </c>
      <c r="K71" s="77">
        <f>K62*J71</f>
        <v>7364.16</v>
      </c>
      <c r="L71" s="81" t="s">
        <v>52</v>
      </c>
    </row>
    <row r="72" spans="1:12" ht="16.2" thickBot="1">
      <c r="A72" s="111" t="s">
        <v>30</v>
      </c>
      <c r="B72" s="105"/>
      <c r="C72" s="105"/>
      <c r="D72" s="106"/>
      <c r="E72" s="51">
        <f>E69-E71</f>
        <v>13983.04</v>
      </c>
      <c r="F72" s="31"/>
      <c r="G72" s="111" t="s">
        <v>31</v>
      </c>
      <c r="H72" s="105"/>
      <c r="I72" s="105"/>
      <c r="J72" s="106"/>
      <c r="K72" s="78">
        <f>K69-K71</f>
        <v>13983.04</v>
      </c>
      <c r="L72" s="82">
        <f>K72*2</f>
        <v>27966.080000000002</v>
      </c>
    </row>
    <row r="73" spans="1:12" ht="31.8" customHeight="1" thickTop="1" thickBot="1">
      <c r="A73" s="90" t="s">
        <v>35</v>
      </c>
      <c r="B73" s="99"/>
      <c r="C73" s="99"/>
      <c r="D73" s="100"/>
      <c r="E73" s="15">
        <f>E72*100%/E45</f>
        <v>0.14935156208277706</v>
      </c>
      <c r="F73" s="25"/>
      <c r="G73" s="101" t="s">
        <v>35</v>
      </c>
      <c r="H73" s="102"/>
      <c r="I73" s="102"/>
      <c r="J73" s="103"/>
      <c r="K73" s="15">
        <f>K72*100%/K45</f>
        <v>7.0399194461925746E-2</v>
      </c>
    </row>
    <row r="74" spans="1:12" ht="70.2" customHeight="1" thickTop="1">
      <c r="A74" s="90" t="s">
        <v>54</v>
      </c>
      <c r="B74" s="91"/>
      <c r="C74" s="88" t="s">
        <v>25</v>
      </c>
      <c r="D74" s="89">
        <v>3.5999999999999997E-2</v>
      </c>
      <c r="E74" s="52">
        <f>C75*12</f>
        <v>7372.4400000000005</v>
      </c>
      <c r="F74" s="92" t="s">
        <v>23</v>
      </c>
      <c r="G74" s="2"/>
      <c r="H74" s="2"/>
      <c r="I74" s="2"/>
      <c r="J74" s="2"/>
      <c r="K74" s="2"/>
    </row>
    <row r="75" spans="1:12">
      <c r="A75" s="115" t="s">
        <v>40</v>
      </c>
      <c r="B75" s="106"/>
      <c r="C75" s="57">
        <v>614.37</v>
      </c>
      <c r="D75" s="87"/>
      <c r="E75" s="53"/>
      <c r="F75" s="93"/>
      <c r="G75" s="2"/>
      <c r="H75" s="2"/>
      <c r="I75" s="2"/>
      <c r="J75" s="2"/>
      <c r="K75" s="2"/>
    </row>
    <row r="76" spans="1:12" ht="33.6" customHeight="1" thickBot="1">
      <c r="A76" s="112" t="s">
        <v>41</v>
      </c>
      <c r="B76" s="113"/>
      <c r="C76" s="113"/>
      <c r="D76" s="114"/>
      <c r="E76" s="54">
        <f>E72-E74</f>
        <v>6610.6</v>
      </c>
      <c r="F76" s="17"/>
      <c r="G76" s="3"/>
      <c r="H76" s="3"/>
      <c r="I76" s="3"/>
      <c r="J76" s="3"/>
      <c r="K76" s="3"/>
    </row>
    <row r="77" spans="1:12" ht="31.8" customHeight="1" thickTop="1" thickBot="1">
      <c r="A77" s="119" t="s">
        <v>42</v>
      </c>
      <c r="B77" s="120"/>
      <c r="C77" s="120"/>
      <c r="D77" s="121"/>
      <c r="E77" s="15">
        <f>E76*100%/E45</f>
        <v>7.0607209612817093E-2</v>
      </c>
      <c r="F77" s="35" t="s">
        <v>24</v>
      </c>
      <c r="G77" s="2"/>
      <c r="H77" s="2"/>
      <c r="I77" s="2"/>
      <c r="J77" s="2"/>
      <c r="K77" s="2"/>
    </row>
    <row r="78" spans="1:12" ht="16.2" thickTop="1"/>
    <row r="79" spans="1:12" ht="30" customHeight="1">
      <c r="A79" s="107" t="s">
        <v>57</v>
      </c>
      <c r="B79" s="108"/>
      <c r="C79" s="108"/>
      <c r="D79" s="108"/>
      <c r="E79" s="83">
        <f>(E45+E74)/E76</f>
        <v>15.278104861888481</v>
      </c>
      <c r="F79" s="84"/>
      <c r="G79" s="109" t="s">
        <v>58</v>
      </c>
      <c r="H79" s="109"/>
      <c r="I79" s="109"/>
      <c r="J79" s="110"/>
      <c r="K79" s="83">
        <f>K45/K72</f>
        <v>14.204707989106803</v>
      </c>
    </row>
  </sheetData>
  <mergeCells count="86">
    <mergeCell ref="H7:H8"/>
    <mergeCell ref="A1:K1"/>
    <mergeCell ref="A2:C2"/>
    <mergeCell ref="A5:D5"/>
    <mergeCell ref="I3:J3"/>
    <mergeCell ref="G5:J5"/>
    <mergeCell ref="C3:D3"/>
    <mergeCell ref="A29:D29"/>
    <mergeCell ref="A6:D6"/>
    <mergeCell ref="G6:J6"/>
    <mergeCell ref="I7:K7"/>
    <mergeCell ref="G21:H21"/>
    <mergeCell ref="I21:K21"/>
    <mergeCell ref="C7:E7"/>
    <mergeCell ref="B7:B8"/>
    <mergeCell ref="G7:G8"/>
    <mergeCell ref="A7:A8"/>
    <mergeCell ref="A30:D30"/>
    <mergeCell ref="B27:D27"/>
    <mergeCell ref="B28:D28"/>
    <mergeCell ref="A21:B21"/>
    <mergeCell ref="A31:B31"/>
    <mergeCell ref="G23:H23"/>
    <mergeCell ref="B25:D25"/>
    <mergeCell ref="A23:B23"/>
    <mergeCell ref="C21:E21"/>
    <mergeCell ref="H28:J28"/>
    <mergeCell ref="G30:J30"/>
    <mergeCell ref="G29:J29"/>
    <mergeCell ref="H25:J25"/>
    <mergeCell ref="G31:H31"/>
    <mergeCell ref="G33:J33"/>
    <mergeCell ref="G32:J32"/>
    <mergeCell ref="H27:J27"/>
    <mergeCell ref="G46:J46"/>
    <mergeCell ref="I43:J43"/>
    <mergeCell ref="A37:D37"/>
    <mergeCell ref="A45:D45"/>
    <mergeCell ref="G45:J45"/>
    <mergeCell ref="A46:D46"/>
    <mergeCell ref="C43:D43"/>
    <mergeCell ref="A41:K41"/>
    <mergeCell ref="A36:D36"/>
    <mergeCell ref="A39:D39"/>
    <mergeCell ref="G39:J39"/>
    <mergeCell ref="A32:D32"/>
    <mergeCell ref="A35:B35"/>
    <mergeCell ref="F34:F35"/>
    <mergeCell ref="A33:D33"/>
    <mergeCell ref="A42:C42"/>
    <mergeCell ref="A34:B34"/>
    <mergeCell ref="I61:K61"/>
    <mergeCell ref="A47:A48"/>
    <mergeCell ref="B47:B48"/>
    <mergeCell ref="C47:E47"/>
    <mergeCell ref="G47:G48"/>
    <mergeCell ref="H47:H48"/>
    <mergeCell ref="I47:K47"/>
    <mergeCell ref="A61:B61"/>
    <mergeCell ref="C61:E61"/>
    <mergeCell ref="G61:H61"/>
    <mergeCell ref="A69:D69"/>
    <mergeCell ref="G69:J69"/>
    <mergeCell ref="A63:B63"/>
    <mergeCell ref="G63:H63"/>
    <mergeCell ref="B65:D65"/>
    <mergeCell ref="H65:J65"/>
    <mergeCell ref="B67:D67"/>
    <mergeCell ref="H67:J67"/>
    <mergeCell ref="B68:D68"/>
    <mergeCell ref="H68:J68"/>
    <mergeCell ref="A79:D79"/>
    <mergeCell ref="G79:J79"/>
    <mergeCell ref="A72:D72"/>
    <mergeCell ref="G72:J72"/>
    <mergeCell ref="A76:D76"/>
    <mergeCell ref="A75:B75"/>
    <mergeCell ref="G70:J70"/>
    <mergeCell ref="A77:D77"/>
    <mergeCell ref="A74:B74"/>
    <mergeCell ref="F74:F75"/>
    <mergeCell ref="A71:B71"/>
    <mergeCell ref="G71:H71"/>
    <mergeCell ref="A70:D70"/>
    <mergeCell ref="A73:D73"/>
    <mergeCell ref="G73:J73"/>
  </mergeCells>
  <phoneticPr fontId="11" type="noConversion"/>
  <pageMargins left="0.51181102362204722" right="0.51181102362204722" top="0.55118110236220474" bottom="0.35433070866141736" header="0" footer="0"/>
  <pageSetup paperSize="9" scale="64" orientation="portrait" r:id="rId1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2021-05-30T14:56:44Z</cp:lastPrinted>
  <dcterms:created xsi:type="dcterms:W3CDTF">2017-08-11T15:08:53Z</dcterms:created>
  <dcterms:modified xsi:type="dcterms:W3CDTF">2021-08-06T13:47:03Z</dcterms:modified>
</cp:coreProperties>
</file>