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-240" yWindow="132" windowWidth="7968" windowHeight="11016" tabRatio="500"/>
  </bookViews>
  <sheets>
    <sheet name="Лист1" sheetId="1" r:id="rId1"/>
  </sheets>
  <definedNames>
    <definedName name="_xlnm.Print_Area" localSheetId="0">Лист1!$A$1:$N$36</definedName>
  </definedNames>
  <calcPr calcId="114210"/>
</workbook>
</file>

<file path=xl/calcChain.xml><?xml version="1.0" encoding="utf-8"?>
<calcChain xmlns="http://schemas.openxmlformats.org/spreadsheetml/2006/main">
  <c r="F5" i="1"/>
  <c r="E5"/>
  <c r="E4"/>
  <c r="E8"/>
  <c r="E9"/>
  <c r="E10"/>
  <c r="E11"/>
  <c r="E12"/>
  <c r="E13"/>
  <c r="E14"/>
  <c r="E15"/>
  <c r="E16"/>
  <c r="E17"/>
  <c r="E18"/>
  <c r="E19"/>
  <c r="C20"/>
  <c r="E21"/>
  <c r="E30"/>
  <c r="D4"/>
  <c r="K8"/>
  <c r="J8"/>
  <c r="M8"/>
  <c r="K9"/>
  <c r="J9"/>
  <c r="M9"/>
  <c r="K10"/>
  <c r="J10"/>
  <c r="M10"/>
  <c r="K11"/>
  <c r="J11"/>
  <c r="M11"/>
  <c r="K12"/>
  <c r="J12"/>
  <c r="M12"/>
  <c r="K13"/>
  <c r="J13"/>
  <c r="M13"/>
  <c r="K14"/>
  <c r="J14"/>
  <c r="M14"/>
  <c r="K15"/>
  <c r="J15"/>
  <c r="M15"/>
  <c r="K16"/>
  <c r="J16"/>
  <c r="M16"/>
  <c r="K17"/>
  <c r="J17"/>
  <c r="M17"/>
  <c r="K18"/>
  <c r="J18"/>
  <c r="M18"/>
  <c r="K19"/>
  <c r="J19"/>
  <c r="M19"/>
  <c r="K20"/>
  <c r="L21"/>
  <c r="M21"/>
  <c r="L30"/>
  <c r="M30"/>
  <c r="J4"/>
  <c r="K4"/>
  <c r="L4"/>
  <c r="N5"/>
  <c r="M5"/>
  <c r="I4"/>
  <c r="I3"/>
  <c r="E22"/>
  <c r="E25"/>
  <c r="E23"/>
  <c r="E27"/>
  <c r="E28"/>
  <c r="E31"/>
  <c r="E32"/>
  <c r="E29"/>
  <c r="L22"/>
  <c r="M22"/>
  <c r="M26"/>
  <c r="K25"/>
  <c r="L25"/>
  <c r="M25"/>
  <c r="K23"/>
  <c r="L23"/>
  <c r="M23"/>
  <c r="M24"/>
  <c r="M27"/>
  <c r="E33"/>
  <c r="E35"/>
  <c r="E36"/>
  <c r="M28"/>
  <c r="M29"/>
  <c r="M31"/>
  <c r="M32"/>
  <c r="I22"/>
  <c r="I21"/>
  <c r="L8"/>
  <c r="I20"/>
  <c r="A20"/>
  <c r="K30"/>
  <c r="K22"/>
  <c r="K21"/>
  <c r="J24"/>
  <c r="J25"/>
  <c r="J26"/>
  <c r="J27"/>
  <c r="J23"/>
  <c r="J21"/>
  <c r="I30"/>
  <c r="I28"/>
  <c r="I23"/>
  <c r="I24"/>
  <c r="I25"/>
  <c r="I26"/>
  <c r="I27"/>
  <c r="I19"/>
  <c r="I18"/>
  <c r="I17"/>
  <c r="I16"/>
  <c r="I15"/>
  <c r="I14"/>
  <c r="I13"/>
  <c r="I12"/>
  <c r="I11"/>
  <c r="I10"/>
  <c r="I9"/>
  <c r="I8"/>
  <c r="M7"/>
  <c r="L7"/>
  <c r="K7"/>
  <c r="J6"/>
  <c r="I6"/>
  <c r="K6"/>
  <c r="I5"/>
  <c r="K3"/>
  <c r="J3"/>
  <c r="L17"/>
  <c r="L18"/>
  <c r="L19"/>
  <c r="I2"/>
  <c r="L16"/>
  <c r="D19"/>
  <c r="D18"/>
  <c r="D17"/>
  <c r="D16"/>
  <c r="D15"/>
  <c r="D14"/>
  <c r="D13"/>
  <c r="D12"/>
  <c r="D11"/>
  <c r="D10"/>
  <c r="D9"/>
  <c r="D8"/>
  <c r="L15"/>
  <c r="L10"/>
  <c r="L13"/>
  <c r="L9"/>
  <c r="L14"/>
  <c r="L11"/>
  <c r="L12"/>
</calcChain>
</file>

<file path=xl/sharedStrings.xml><?xml version="1.0" encoding="utf-8"?>
<sst xmlns="http://schemas.openxmlformats.org/spreadsheetml/2006/main" count="60" uniqueCount="55">
  <si>
    <t>Затраты на покупку</t>
  </si>
  <si>
    <t>Цена</t>
  </si>
  <si>
    <t>взнос в банк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</si>
  <si>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</si>
  <si>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</si>
  <si>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</si>
  <si>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</si>
  <si>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</si>
  <si>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</si>
  <si>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</si>
  <si>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</si>
  <si>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</si>
  <si>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</si>
  <si>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</si>
  <si>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</si>
  <si>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</si>
  <si>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</si>
  <si>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</si>
  <si>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</si>
  <si>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</si>
  <si>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</si>
  <si>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</si>
  <si>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</si>
  <si>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</si>
  <si>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</si>
  <si>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выплаты по кредиту в год</t>
  </si>
  <si>
    <t>КАПИТАЛИЗАЦИЯ: они тоже вкладываются в жильё и идет увеличение стоимости объекта</t>
  </si>
  <si>
    <t>МИНИМУМ!!!</t>
  </si>
  <si>
    <t>Расходы на покупку</t>
  </si>
  <si>
    <t>вложения с кредитом</t>
  </si>
  <si>
    <t>рентабельность на затраты на покупку с годовыми выплатами кредита и налогов</t>
  </si>
  <si>
    <t>рентабельность на затраты на покупку с учетом выплат налогов</t>
  </si>
  <si>
    <t>20 лет</t>
  </si>
  <si>
    <t>с ипотекой 60%</t>
  </si>
  <si>
    <t>без ипотеки</t>
  </si>
  <si>
    <t>комунидад+интернет</t>
  </si>
  <si>
    <t>в год</t>
  </si>
  <si>
    <t>С кредитом 60%</t>
  </si>
  <si>
    <t>Без кредита</t>
  </si>
  <si>
    <t>ДОХОД1</t>
  </si>
  <si>
    <t>Итого расходы</t>
  </si>
  <si>
    <t>ДОХОД2</t>
  </si>
  <si>
    <t>рентабельность на затраты на покупку с годовыми выплатами без налогов и без выплат по кредиту</t>
  </si>
  <si>
    <t>ДОХОД3</t>
  </si>
  <si>
    <t>ДОХОД4 - Чистый доход с учетом кредитных выплат и налогов</t>
  </si>
  <si>
    <t>рентабельность на затраты на покупку с годовыми выплатами без налога</t>
  </si>
  <si>
    <t>ДОХОД3 - Чистый доход с учетом выплат налогов</t>
  </si>
  <si>
    <t xml:space="preserve">выплаты по кредиту в месяц </t>
  </si>
  <si>
    <t>страховка</t>
  </si>
  <si>
    <t>за сутки</t>
  </si>
  <si>
    <t>Сиерра Кортина</t>
  </si>
  <si>
    <t>Затраты на покупку 53%</t>
  </si>
  <si>
    <t>вторичка</t>
  </si>
  <si>
    <t>таунхаус стоимостью, евро с налогами</t>
  </si>
  <si>
    <t>Таунхаус 3 сп</t>
  </si>
</sst>
</file>

<file path=xl/styles.xml><?xml version="1.0" encoding="utf-8"?>
<styleSheet xmlns="http://schemas.openxmlformats.org/spreadsheetml/2006/main">
  <numFmts count="1">
    <numFmt numFmtId="164" formatCode="0.0%"/>
  </numFmts>
  <fonts count="15"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20"/>
      <color indexed="8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3" fillId="0" borderId="0" xfId="0" applyFont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3" fontId="2" fillId="0" borderId="1" xfId="0" applyNumberFormat="1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8" fillId="2" borderId="2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3" fontId="8" fillId="0" borderId="3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right" vertical="center"/>
    </xf>
    <xf numFmtId="3" fontId="8" fillId="0" borderId="2" xfId="0" applyNumberFormat="1" applyFont="1" applyBorder="1" applyAlignment="1">
      <alignment horizontal="right" vertical="center"/>
    </xf>
    <xf numFmtId="0" fontId="8" fillId="3" borderId="2" xfId="0" applyFont="1" applyFill="1" applyBorder="1" applyAlignment="1">
      <alignment vertical="center"/>
    </xf>
    <xf numFmtId="0" fontId="8" fillId="3" borderId="2" xfId="0" applyFont="1" applyFill="1" applyBorder="1" applyAlignment="1">
      <alignment horizontal="right" vertical="center"/>
    </xf>
    <xf numFmtId="0" fontId="8" fillId="4" borderId="2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0" fontId="8" fillId="5" borderId="2" xfId="0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vertical="center"/>
    </xf>
    <xf numFmtId="0" fontId="10" fillId="5" borderId="2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9" fontId="4" fillId="0" borderId="4" xfId="0" applyNumberFormat="1" applyFont="1" applyBorder="1" applyAlignment="1">
      <alignment vertical="center"/>
    </xf>
    <xf numFmtId="3" fontId="6" fillId="0" borderId="4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left" vertical="center" wrapText="1"/>
    </xf>
    <xf numFmtId="3" fontId="3" fillId="0" borderId="6" xfId="0" applyNumberFormat="1" applyFont="1" applyBorder="1" applyAlignment="1">
      <alignment horizontal="right" vertical="center"/>
    </xf>
    <xf numFmtId="3" fontId="4" fillId="0" borderId="6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vertical="center"/>
    </xf>
    <xf numFmtId="9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4" fontId="10" fillId="0" borderId="7" xfId="0" applyNumberFormat="1" applyFont="1" applyBorder="1" applyAlignment="1">
      <alignment horizontal="center" vertical="center"/>
    </xf>
    <xf numFmtId="0" fontId="6" fillId="5" borderId="2" xfId="0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3" fontId="7" fillId="0" borderId="6" xfId="0" applyNumberFormat="1" applyFont="1" applyBorder="1" applyAlignment="1">
      <alignment horizontal="right" vertical="center"/>
    </xf>
    <xf numFmtId="3" fontId="7" fillId="0" borderId="13" xfId="0" applyNumberFormat="1" applyFont="1" applyBorder="1" applyAlignment="1">
      <alignment horizontal="right" vertical="center"/>
    </xf>
    <xf numFmtId="3" fontId="4" fillId="0" borderId="9" xfId="0" applyNumberFormat="1" applyFont="1" applyBorder="1" applyAlignment="1">
      <alignment horizontal="right" vertical="center"/>
    </xf>
    <xf numFmtId="3" fontId="3" fillId="0" borderId="13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vertical="center"/>
    </xf>
    <xf numFmtId="3" fontId="4" fillId="0" borderId="14" xfId="0" applyNumberFormat="1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3" fontId="8" fillId="0" borderId="14" xfId="0" applyNumberFormat="1" applyFont="1" applyBorder="1" applyAlignment="1">
      <alignment vertical="center"/>
    </xf>
    <xf numFmtId="3" fontId="7" fillId="0" borderId="13" xfId="0" applyNumberFormat="1" applyFont="1" applyBorder="1" applyAlignment="1">
      <alignment vertical="center"/>
    </xf>
    <xf numFmtId="3" fontId="13" fillId="0" borderId="6" xfId="0" applyNumberFormat="1" applyFont="1" applyFill="1" applyBorder="1" applyAlignment="1">
      <alignment horizontal="right" vertical="center"/>
    </xf>
    <xf numFmtId="0" fontId="13" fillId="0" borderId="3" xfId="0" applyFont="1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0" fontId="13" fillId="3" borderId="2" xfId="0" applyFont="1" applyFill="1" applyBorder="1" applyAlignment="1">
      <alignment horizontal="right" vertical="center"/>
    </xf>
    <xf numFmtId="0" fontId="13" fillId="2" borderId="2" xfId="0" applyFont="1" applyFill="1" applyBorder="1" applyAlignment="1">
      <alignment horizontal="right" vertical="center"/>
    </xf>
    <xf numFmtId="4" fontId="13" fillId="0" borderId="2" xfId="0" applyNumberFormat="1" applyFont="1" applyBorder="1" applyAlignment="1">
      <alignment horizontal="center" vertical="center"/>
    </xf>
    <xf numFmtId="3" fontId="13" fillId="0" borderId="19" xfId="0" applyNumberFormat="1" applyFont="1" applyBorder="1" applyAlignment="1">
      <alignment horizontal="right" vertical="center"/>
    </xf>
    <xf numFmtId="3" fontId="0" fillId="0" borderId="16" xfId="0" applyNumberFormat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0" fontId="0" fillId="0" borderId="6" xfId="0" applyBorder="1" applyAlignment="1">
      <alignment vertical="center"/>
    </xf>
    <xf numFmtId="3" fontId="7" fillId="0" borderId="15" xfId="0" applyNumberFormat="1" applyFont="1" applyBorder="1" applyAlignment="1">
      <alignment horizontal="right" vertical="center"/>
    </xf>
    <xf numFmtId="0" fontId="0" fillId="0" borderId="17" xfId="0" applyBorder="1" applyAlignment="1">
      <alignment vertical="center"/>
    </xf>
    <xf numFmtId="0" fontId="4" fillId="0" borderId="15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16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/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" fillId="0" borderId="15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7"/>
  <sheetViews>
    <sheetView tabSelected="1" showRuler="0" view="pageBreakPreview" zoomScale="75" zoomScaleNormal="100" zoomScaleSheetLayoutView="100" zoomScalePageLayoutView="89" workbookViewId="0">
      <selection activeCell="F2" sqref="F2:F4"/>
    </sheetView>
  </sheetViews>
  <sheetFormatPr defaultColWidth="11.19921875" defaultRowHeight="15.6"/>
  <cols>
    <col min="1" max="1" width="23.59765625" style="2" customWidth="1"/>
    <col min="2" max="2" width="12.8984375" style="2" customWidth="1"/>
    <col min="3" max="3" width="16.59765625" style="2" customWidth="1"/>
    <col min="4" max="4" width="13.59765625" style="2" customWidth="1"/>
    <col min="5" max="5" width="11.5" style="2" customWidth="1"/>
    <col min="6" max="6" width="14.19921875" style="2" customWidth="1"/>
    <col min="7" max="7" width="9.69921875" style="2" customWidth="1"/>
    <col min="8" max="8" width="1.69921875" style="2" customWidth="1"/>
    <col min="9" max="9" width="19.59765625" style="2" customWidth="1"/>
    <col min="10" max="10" width="13.19921875" style="2" customWidth="1"/>
    <col min="11" max="11" width="17.09765625" style="2" customWidth="1"/>
    <col min="12" max="12" width="11.59765625" style="2" customWidth="1"/>
    <col min="13" max="13" width="11.19921875" style="2"/>
    <col min="14" max="14" width="10.19921875" style="2" customWidth="1"/>
  </cols>
  <sheetData>
    <row r="1" spans="1:14" s="25" customFormat="1" ht="25.8">
      <c r="A1" s="24" t="s">
        <v>37</v>
      </c>
      <c r="B1" s="3"/>
      <c r="C1" s="3"/>
      <c r="D1" s="3"/>
      <c r="E1" s="3"/>
      <c r="F1" s="3"/>
      <c r="G1" s="3"/>
      <c r="H1" s="3"/>
      <c r="I1" s="24" t="s">
        <v>38</v>
      </c>
      <c r="J1" s="6"/>
      <c r="K1" s="6"/>
      <c r="L1" s="6"/>
      <c r="M1" s="6"/>
      <c r="N1" s="6"/>
    </row>
    <row r="2" spans="1:14" s="6" customFormat="1" ht="15.45" customHeight="1">
      <c r="A2" s="26" t="s">
        <v>54</v>
      </c>
      <c r="B2" s="59"/>
      <c r="C2" s="58"/>
      <c r="D2" s="48"/>
      <c r="E2" s="49"/>
      <c r="F2" s="91" t="s">
        <v>51</v>
      </c>
      <c r="G2" s="3"/>
      <c r="H2" s="3"/>
      <c r="I2" s="37" t="str">
        <f>A2</f>
        <v>Таунхаус 3 сп</v>
      </c>
      <c r="J2" s="61"/>
      <c r="K2" s="60"/>
      <c r="L2" s="50"/>
      <c r="M2" s="51"/>
      <c r="N2" s="97" t="s">
        <v>0</v>
      </c>
    </row>
    <row r="3" spans="1:14" s="6" customFormat="1" ht="15.45" customHeight="1">
      <c r="A3" s="16" t="s">
        <v>50</v>
      </c>
      <c r="B3" s="16" t="s">
        <v>1</v>
      </c>
      <c r="C3" s="16" t="s">
        <v>28</v>
      </c>
      <c r="D3" s="27" t="s">
        <v>33</v>
      </c>
      <c r="E3" s="28" t="s">
        <v>2</v>
      </c>
      <c r="F3" s="92"/>
      <c r="G3" s="3"/>
      <c r="H3" s="3"/>
      <c r="I3" s="28" t="str">
        <f>A3</f>
        <v>Сиерра Кортина</v>
      </c>
      <c r="J3" s="28" t="str">
        <f>B3</f>
        <v>Цена</v>
      </c>
      <c r="K3" s="28" t="str">
        <f>C3</f>
        <v>Расходы на покупку</v>
      </c>
      <c r="L3" s="45" t="s">
        <v>34</v>
      </c>
      <c r="M3" s="52"/>
      <c r="N3" s="97"/>
    </row>
    <row r="4" spans="1:14" s="6" customFormat="1" ht="15.45" customHeight="1" thickBot="1">
      <c r="A4" s="29" t="s">
        <v>52</v>
      </c>
      <c r="B4" s="30">
        <v>299000</v>
      </c>
      <c r="C4" s="31">
        <v>0.13</v>
      </c>
      <c r="D4" s="32">
        <f>B4*C4</f>
        <v>38870</v>
      </c>
      <c r="E4" s="32">
        <f>B4*40%</f>
        <v>119600</v>
      </c>
      <c r="F4" s="93"/>
      <c r="I4" s="46" t="str">
        <f>A4</f>
        <v>вторичка</v>
      </c>
      <c r="J4" s="30">
        <f>B4</f>
        <v>299000</v>
      </c>
      <c r="K4" s="31">
        <f>C4</f>
        <v>0.13</v>
      </c>
      <c r="L4" s="32">
        <f>J4*K4</f>
        <v>38870</v>
      </c>
      <c r="M4" s="53"/>
      <c r="N4" s="98"/>
    </row>
    <row r="5" spans="1:14" s="6" customFormat="1" ht="30" customHeight="1" thickBot="1">
      <c r="A5" s="83" t="s">
        <v>53</v>
      </c>
      <c r="B5" s="83"/>
      <c r="C5" s="83"/>
      <c r="D5" s="83"/>
      <c r="E5" s="9">
        <f>B4+D4</f>
        <v>337870</v>
      </c>
      <c r="F5" s="33">
        <f>E4+D4</f>
        <v>158470</v>
      </c>
      <c r="G5" s="34" t="s">
        <v>29</v>
      </c>
      <c r="H5" s="3"/>
      <c r="I5" s="83" t="str">
        <f>A5</f>
        <v>таунхаус стоимостью, евро с налогами</v>
      </c>
      <c r="J5" s="83"/>
      <c r="K5" s="83"/>
      <c r="L5" s="83"/>
      <c r="M5" s="33">
        <f>J4+L4</f>
        <v>337870</v>
      </c>
      <c r="N5" s="33">
        <f>J4+L4</f>
        <v>337870</v>
      </c>
    </row>
    <row r="6" spans="1:14" s="6" customFormat="1" ht="15" thickBot="1">
      <c r="A6" s="95" t="s">
        <v>4</v>
      </c>
      <c r="B6" s="95" t="s">
        <v>5</v>
      </c>
      <c r="C6" s="84" t="s">
        <v>3</v>
      </c>
      <c r="D6" s="84"/>
      <c r="E6" s="84"/>
      <c r="F6" s="7"/>
      <c r="G6" s="3"/>
      <c r="H6" s="3"/>
      <c r="I6" s="95" t="str">
        <f>A6</f>
        <v>месяцы</v>
      </c>
      <c r="J6" s="95" t="str">
        <f>B6</f>
        <v>дни</v>
      </c>
      <c r="K6" s="102" t="str">
        <f>C6</f>
        <v>стоимость аренды, евро</v>
      </c>
      <c r="L6" s="102"/>
      <c r="M6" s="102"/>
    </row>
    <row r="7" spans="1:14" s="6" customFormat="1" ht="15" thickBot="1">
      <c r="A7" s="96"/>
      <c r="B7" s="96"/>
      <c r="C7" s="12" t="s">
        <v>49</v>
      </c>
      <c r="D7" s="12" t="s">
        <v>6</v>
      </c>
      <c r="E7" s="12" t="s">
        <v>7</v>
      </c>
      <c r="F7" s="4"/>
      <c r="I7" s="96"/>
      <c r="J7" s="96"/>
      <c r="K7" s="12" t="str">
        <f>C7</f>
        <v>за сутки</v>
      </c>
      <c r="L7" s="12" t="str">
        <f>D7</f>
        <v>за неделю</v>
      </c>
      <c r="M7" s="12" t="str">
        <f>E7</f>
        <v>за месяц</v>
      </c>
    </row>
    <row r="8" spans="1:14" s="6" customFormat="1" ht="14.4">
      <c r="A8" s="13" t="s">
        <v>8</v>
      </c>
      <c r="B8" s="14">
        <v>31</v>
      </c>
      <c r="C8" s="64">
        <v>140</v>
      </c>
      <c r="D8" s="15">
        <f t="shared" ref="D8:D19" si="0">C8*7</f>
        <v>980</v>
      </c>
      <c r="E8" s="15">
        <f>B8*C8</f>
        <v>4340</v>
      </c>
      <c r="F8" s="10"/>
      <c r="I8" s="13" t="str">
        <f t="shared" ref="I8:I19" si="1">A8</f>
        <v>январь</v>
      </c>
      <c r="J8" s="14">
        <f t="shared" ref="J8:J19" si="2">B8</f>
        <v>31</v>
      </c>
      <c r="K8" s="14">
        <f>C8</f>
        <v>140</v>
      </c>
      <c r="L8" s="15">
        <f>K8*7</f>
        <v>980</v>
      </c>
      <c r="M8" s="15">
        <f>J8*K8</f>
        <v>4340</v>
      </c>
    </row>
    <row r="9" spans="1:14" s="6" customFormat="1" ht="14.4">
      <c r="A9" s="16" t="s">
        <v>9</v>
      </c>
      <c r="B9" s="17">
        <v>28</v>
      </c>
      <c r="C9" s="65">
        <v>140</v>
      </c>
      <c r="D9" s="18">
        <f t="shared" si="0"/>
        <v>980</v>
      </c>
      <c r="E9" s="18">
        <f t="shared" ref="E9:E19" si="3">B9*C9</f>
        <v>3920</v>
      </c>
      <c r="F9" s="10"/>
      <c r="I9" s="16" t="str">
        <f t="shared" si="1"/>
        <v>февраль</v>
      </c>
      <c r="J9" s="17">
        <f t="shared" si="2"/>
        <v>28</v>
      </c>
      <c r="K9" s="17">
        <f t="shared" ref="K9:K19" si="4">C9</f>
        <v>140</v>
      </c>
      <c r="L9" s="18">
        <f t="shared" ref="L9:L19" si="5">K9*7</f>
        <v>980</v>
      </c>
      <c r="M9" s="18">
        <f t="shared" ref="M9:M19" si="6">J9*K9</f>
        <v>3920</v>
      </c>
    </row>
    <row r="10" spans="1:14" s="6" customFormat="1" ht="14.4">
      <c r="A10" s="16" t="s">
        <v>10</v>
      </c>
      <c r="B10" s="17">
        <v>31</v>
      </c>
      <c r="C10" s="65">
        <v>150</v>
      </c>
      <c r="D10" s="18">
        <f t="shared" si="0"/>
        <v>1050</v>
      </c>
      <c r="E10" s="18">
        <f t="shared" si="3"/>
        <v>4650</v>
      </c>
      <c r="F10" s="10"/>
      <c r="I10" s="16" t="str">
        <f t="shared" si="1"/>
        <v>март</v>
      </c>
      <c r="J10" s="17">
        <f t="shared" si="2"/>
        <v>31</v>
      </c>
      <c r="K10" s="17">
        <f t="shared" si="4"/>
        <v>150</v>
      </c>
      <c r="L10" s="18">
        <f t="shared" si="5"/>
        <v>1050</v>
      </c>
      <c r="M10" s="18">
        <f t="shared" si="6"/>
        <v>4650</v>
      </c>
    </row>
    <row r="11" spans="1:14" s="6" customFormat="1" ht="14.4">
      <c r="A11" s="19" t="s">
        <v>11</v>
      </c>
      <c r="B11" s="20">
        <v>30</v>
      </c>
      <c r="C11" s="66">
        <v>200</v>
      </c>
      <c r="D11" s="18">
        <f t="shared" si="0"/>
        <v>1400</v>
      </c>
      <c r="E11" s="18">
        <f t="shared" si="3"/>
        <v>6000</v>
      </c>
      <c r="F11" s="10"/>
      <c r="I11" s="19" t="str">
        <f t="shared" si="1"/>
        <v>апрель</v>
      </c>
      <c r="J11" s="20">
        <f t="shared" si="2"/>
        <v>30</v>
      </c>
      <c r="K11" s="21">
        <f t="shared" si="4"/>
        <v>200</v>
      </c>
      <c r="L11" s="18">
        <f t="shared" si="5"/>
        <v>1400</v>
      </c>
      <c r="M11" s="18">
        <f t="shared" si="6"/>
        <v>6000</v>
      </c>
    </row>
    <row r="12" spans="1:14" s="6" customFormat="1" ht="14.4">
      <c r="A12" s="19" t="s">
        <v>12</v>
      </c>
      <c r="B12" s="20">
        <v>31</v>
      </c>
      <c r="C12" s="66">
        <v>230</v>
      </c>
      <c r="D12" s="18">
        <f t="shared" si="0"/>
        <v>1610</v>
      </c>
      <c r="E12" s="18">
        <f t="shared" si="3"/>
        <v>7130</v>
      </c>
      <c r="F12" s="10"/>
      <c r="I12" s="19" t="str">
        <f t="shared" si="1"/>
        <v>май</v>
      </c>
      <c r="J12" s="20">
        <f t="shared" si="2"/>
        <v>31</v>
      </c>
      <c r="K12" s="21">
        <f t="shared" si="4"/>
        <v>230</v>
      </c>
      <c r="L12" s="18">
        <f t="shared" si="5"/>
        <v>1610</v>
      </c>
      <c r="M12" s="18">
        <f t="shared" si="6"/>
        <v>7130</v>
      </c>
    </row>
    <row r="13" spans="1:14" s="6" customFormat="1" ht="14.4">
      <c r="A13" s="11" t="s">
        <v>13</v>
      </c>
      <c r="B13" s="22">
        <v>30</v>
      </c>
      <c r="C13" s="67">
        <v>250</v>
      </c>
      <c r="D13" s="18">
        <f t="shared" si="0"/>
        <v>1750</v>
      </c>
      <c r="E13" s="18">
        <f t="shared" si="3"/>
        <v>7500</v>
      </c>
      <c r="F13" s="10"/>
      <c r="I13" s="11" t="str">
        <f t="shared" si="1"/>
        <v>июнь</v>
      </c>
      <c r="J13" s="22">
        <f t="shared" si="2"/>
        <v>30</v>
      </c>
      <c r="K13" s="23">
        <f t="shared" si="4"/>
        <v>250</v>
      </c>
      <c r="L13" s="18">
        <f t="shared" si="5"/>
        <v>1750</v>
      </c>
      <c r="M13" s="18">
        <f t="shared" si="6"/>
        <v>7500</v>
      </c>
    </row>
    <row r="14" spans="1:14" s="6" customFormat="1" ht="14.4">
      <c r="A14" s="11" t="s">
        <v>14</v>
      </c>
      <c r="B14" s="22">
        <v>31</v>
      </c>
      <c r="C14" s="67">
        <v>260</v>
      </c>
      <c r="D14" s="18">
        <f t="shared" si="0"/>
        <v>1820</v>
      </c>
      <c r="E14" s="18">
        <f t="shared" si="3"/>
        <v>8060</v>
      </c>
      <c r="F14" s="10"/>
      <c r="I14" s="11" t="str">
        <f t="shared" si="1"/>
        <v>июль</v>
      </c>
      <c r="J14" s="22">
        <f t="shared" si="2"/>
        <v>31</v>
      </c>
      <c r="K14" s="23">
        <f t="shared" si="4"/>
        <v>260</v>
      </c>
      <c r="L14" s="18">
        <f t="shared" si="5"/>
        <v>1820</v>
      </c>
      <c r="M14" s="18">
        <f t="shared" si="6"/>
        <v>8060</v>
      </c>
    </row>
    <row r="15" spans="1:14" s="6" customFormat="1" ht="14.4">
      <c r="A15" s="11" t="s">
        <v>15</v>
      </c>
      <c r="B15" s="22">
        <v>31</v>
      </c>
      <c r="C15" s="67">
        <v>260</v>
      </c>
      <c r="D15" s="18">
        <f t="shared" si="0"/>
        <v>1820</v>
      </c>
      <c r="E15" s="18">
        <f t="shared" si="3"/>
        <v>8060</v>
      </c>
      <c r="F15" s="10"/>
      <c r="I15" s="11" t="str">
        <f t="shared" si="1"/>
        <v>август</v>
      </c>
      <c r="J15" s="22">
        <f t="shared" si="2"/>
        <v>31</v>
      </c>
      <c r="K15" s="23">
        <f t="shared" si="4"/>
        <v>260</v>
      </c>
      <c r="L15" s="18">
        <f t="shared" si="5"/>
        <v>1820</v>
      </c>
      <c r="M15" s="18">
        <f t="shared" si="6"/>
        <v>8060</v>
      </c>
    </row>
    <row r="16" spans="1:14" s="6" customFormat="1" ht="14.4">
      <c r="A16" s="19" t="s">
        <v>16</v>
      </c>
      <c r="B16" s="20">
        <v>30</v>
      </c>
      <c r="C16" s="66">
        <v>230</v>
      </c>
      <c r="D16" s="18">
        <f t="shared" si="0"/>
        <v>1610</v>
      </c>
      <c r="E16" s="18">
        <f t="shared" si="3"/>
        <v>6900</v>
      </c>
      <c r="F16" s="10"/>
      <c r="I16" s="19" t="str">
        <f t="shared" si="1"/>
        <v>сентябрь</v>
      </c>
      <c r="J16" s="20">
        <f t="shared" si="2"/>
        <v>30</v>
      </c>
      <c r="K16" s="21">
        <f t="shared" si="4"/>
        <v>230</v>
      </c>
      <c r="L16" s="18">
        <f t="shared" si="5"/>
        <v>1610</v>
      </c>
      <c r="M16" s="18">
        <f t="shared" si="6"/>
        <v>6900</v>
      </c>
    </row>
    <row r="17" spans="1:13" s="6" customFormat="1" ht="14.4">
      <c r="A17" s="19" t="s">
        <v>17</v>
      </c>
      <c r="B17" s="20">
        <v>31</v>
      </c>
      <c r="C17" s="66">
        <v>200</v>
      </c>
      <c r="D17" s="18">
        <f t="shared" si="0"/>
        <v>1400</v>
      </c>
      <c r="E17" s="18">
        <f t="shared" si="3"/>
        <v>6200</v>
      </c>
      <c r="F17" s="10"/>
      <c r="I17" s="19" t="str">
        <f t="shared" si="1"/>
        <v>октябрь</v>
      </c>
      <c r="J17" s="20">
        <f t="shared" si="2"/>
        <v>31</v>
      </c>
      <c r="K17" s="21">
        <f t="shared" si="4"/>
        <v>200</v>
      </c>
      <c r="L17" s="18">
        <f t="shared" si="5"/>
        <v>1400</v>
      </c>
      <c r="M17" s="18">
        <f t="shared" si="6"/>
        <v>6200</v>
      </c>
    </row>
    <row r="18" spans="1:13" s="6" customFormat="1" ht="14.4">
      <c r="A18" s="16" t="s">
        <v>18</v>
      </c>
      <c r="B18" s="17">
        <v>30</v>
      </c>
      <c r="C18" s="65">
        <v>140</v>
      </c>
      <c r="D18" s="18">
        <f t="shared" si="0"/>
        <v>980</v>
      </c>
      <c r="E18" s="18">
        <f t="shared" si="3"/>
        <v>4200</v>
      </c>
      <c r="F18" s="10"/>
      <c r="I18" s="16" t="str">
        <f t="shared" si="1"/>
        <v>ноябрь</v>
      </c>
      <c r="J18" s="17">
        <f t="shared" si="2"/>
        <v>30</v>
      </c>
      <c r="K18" s="17">
        <f t="shared" si="4"/>
        <v>140</v>
      </c>
      <c r="L18" s="18">
        <f t="shared" si="5"/>
        <v>980</v>
      </c>
      <c r="M18" s="18">
        <f t="shared" si="6"/>
        <v>4200</v>
      </c>
    </row>
    <row r="19" spans="1:13" s="6" customFormat="1" ht="14.4">
      <c r="A19" s="16" t="s">
        <v>19</v>
      </c>
      <c r="B19" s="17">
        <v>31</v>
      </c>
      <c r="C19" s="65">
        <v>150</v>
      </c>
      <c r="D19" s="18">
        <f t="shared" si="0"/>
        <v>1050</v>
      </c>
      <c r="E19" s="18">
        <f t="shared" si="3"/>
        <v>4650</v>
      </c>
      <c r="F19" s="10"/>
      <c r="I19" s="16" t="str">
        <f t="shared" si="1"/>
        <v>декабрь</v>
      </c>
      <c r="J19" s="17">
        <f t="shared" si="2"/>
        <v>31</v>
      </c>
      <c r="K19" s="17">
        <f t="shared" si="4"/>
        <v>150</v>
      </c>
      <c r="L19" s="18">
        <f t="shared" si="5"/>
        <v>1050</v>
      </c>
      <c r="M19" s="18">
        <f t="shared" si="6"/>
        <v>4650</v>
      </c>
    </row>
    <row r="20" spans="1:13" s="6" customFormat="1">
      <c r="A20" s="71">
        <f>SUM(B8:B19)</f>
        <v>365</v>
      </c>
      <c r="B20" s="72"/>
      <c r="C20" s="73">
        <f>SUM(E8:E19)</f>
        <v>71610</v>
      </c>
      <c r="D20" s="74"/>
      <c r="E20" s="72"/>
      <c r="F20" s="5"/>
      <c r="I20" s="71">
        <f>SUM(J8:J19)</f>
        <v>365</v>
      </c>
      <c r="J20" s="72"/>
      <c r="K20" s="73">
        <f>SUM(M8:M19)</f>
        <v>71610</v>
      </c>
      <c r="L20" s="74"/>
      <c r="M20" s="72"/>
    </row>
    <row r="21" spans="1:13" s="6" customFormat="1" ht="14.4">
      <c r="A21" s="37" t="s">
        <v>39</v>
      </c>
      <c r="B21" s="16" t="s">
        <v>20</v>
      </c>
      <c r="C21" s="38">
        <v>0.8</v>
      </c>
      <c r="D21" s="39">
        <v>0.8</v>
      </c>
      <c r="E21" s="35">
        <f>C20*D21</f>
        <v>57288</v>
      </c>
      <c r="F21" s="1"/>
      <c r="G21" s="3"/>
      <c r="H21" s="3"/>
      <c r="I21" s="37" t="str">
        <f>A21</f>
        <v>ДОХОД1</v>
      </c>
      <c r="J21" s="16" t="str">
        <f>B21</f>
        <v>заполняемость</v>
      </c>
      <c r="K21" s="38">
        <f>C21</f>
        <v>0.8</v>
      </c>
      <c r="L21" s="39">
        <f>D21</f>
        <v>0.8</v>
      </c>
      <c r="M21" s="35">
        <f>K20*L21</f>
        <v>57288</v>
      </c>
    </row>
    <row r="22" spans="1:13" s="6" customFormat="1">
      <c r="A22" s="75" t="s">
        <v>21</v>
      </c>
      <c r="B22" s="77"/>
      <c r="C22" s="40">
        <v>0.2</v>
      </c>
      <c r="D22" s="41">
        <v>0.2</v>
      </c>
      <c r="E22" s="36">
        <f>E21*D22</f>
        <v>11457.6</v>
      </c>
      <c r="F22" s="8"/>
      <c r="G22" s="3"/>
      <c r="H22" s="3"/>
      <c r="I22" s="105" t="str">
        <f>A22</f>
        <v>управление, реклама</v>
      </c>
      <c r="J22" s="72"/>
      <c r="K22" s="40">
        <f>C22</f>
        <v>0.2</v>
      </c>
      <c r="L22" s="41">
        <f>D22</f>
        <v>0.2</v>
      </c>
      <c r="M22" s="36">
        <f>M21*L22</f>
        <v>11457.6</v>
      </c>
    </row>
    <row r="23" spans="1:13" s="6" customFormat="1" ht="14.4">
      <c r="A23" s="28" t="s">
        <v>22</v>
      </c>
      <c r="B23" s="28" t="s">
        <v>23</v>
      </c>
      <c r="C23" s="41">
        <v>100</v>
      </c>
      <c r="D23" s="41">
        <v>12</v>
      </c>
      <c r="E23" s="36">
        <f>C23*D23</f>
        <v>1200</v>
      </c>
      <c r="F23" s="8"/>
      <c r="G23" s="3"/>
      <c r="H23" s="3"/>
      <c r="I23" s="47" t="str">
        <f t="shared" ref="I23:I28" si="7">A23</f>
        <v>эл/вода</v>
      </c>
      <c r="J23" s="28" t="str">
        <f>B23</f>
        <v>в месяц</v>
      </c>
      <c r="K23" s="41">
        <f>C23</f>
        <v>100</v>
      </c>
      <c r="L23" s="41">
        <f>D23</f>
        <v>12</v>
      </c>
      <c r="M23" s="36">
        <f>K23*L23</f>
        <v>1200</v>
      </c>
    </row>
    <row r="24" spans="1:13" s="6" customFormat="1">
      <c r="A24" s="28" t="s">
        <v>24</v>
      </c>
      <c r="B24" s="75" t="s">
        <v>36</v>
      </c>
      <c r="C24" s="74"/>
      <c r="D24" s="72"/>
      <c r="E24" s="63">
        <v>550</v>
      </c>
      <c r="F24" s="8"/>
      <c r="G24" s="3"/>
      <c r="H24" s="3"/>
      <c r="I24" s="47" t="str">
        <f t="shared" si="7"/>
        <v>налог</v>
      </c>
      <c r="J24" s="75" t="str">
        <f>B24</f>
        <v>в год</v>
      </c>
      <c r="K24" s="74"/>
      <c r="L24" s="72"/>
      <c r="M24" s="36">
        <f>E24</f>
        <v>550</v>
      </c>
    </row>
    <row r="25" spans="1:13" s="6" customFormat="1" ht="14.4">
      <c r="A25" s="28" t="s">
        <v>35</v>
      </c>
      <c r="B25" s="28" t="s">
        <v>23</v>
      </c>
      <c r="C25" s="41">
        <v>100</v>
      </c>
      <c r="D25" s="41">
        <v>12</v>
      </c>
      <c r="E25" s="63">
        <f>C25*D25</f>
        <v>1200</v>
      </c>
      <c r="F25" s="8"/>
      <c r="G25" s="3"/>
      <c r="H25" s="3"/>
      <c r="I25" s="47" t="str">
        <f t="shared" si="7"/>
        <v>комунидад+интернет</v>
      </c>
      <c r="J25" s="28" t="str">
        <f>B25</f>
        <v>в месяц</v>
      </c>
      <c r="K25" s="41">
        <f>C25</f>
        <v>100</v>
      </c>
      <c r="L25" s="41">
        <f>D25</f>
        <v>12</v>
      </c>
      <c r="M25" s="36">
        <f>K25*L25</f>
        <v>1200</v>
      </c>
    </row>
    <row r="26" spans="1:13" s="6" customFormat="1">
      <c r="A26" s="28" t="s">
        <v>48</v>
      </c>
      <c r="B26" s="75" t="s">
        <v>36</v>
      </c>
      <c r="C26" s="74"/>
      <c r="D26" s="72"/>
      <c r="E26" s="36">
        <v>250</v>
      </c>
      <c r="F26" s="8"/>
      <c r="G26" s="3"/>
      <c r="H26" s="3"/>
      <c r="I26" s="47" t="str">
        <f t="shared" si="7"/>
        <v>страховка</v>
      </c>
      <c r="J26" s="75" t="str">
        <f>B26</f>
        <v>в год</v>
      </c>
      <c r="K26" s="74"/>
      <c r="L26" s="72"/>
      <c r="M26" s="36">
        <f>E26</f>
        <v>250</v>
      </c>
    </row>
    <row r="27" spans="1:13" s="6" customFormat="1">
      <c r="A27" s="28" t="s">
        <v>40</v>
      </c>
      <c r="B27" s="75" t="s">
        <v>36</v>
      </c>
      <c r="C27" s="74"/>
      <c r="D27" s="72"/>
      <c r="E27" s="54">
        <f>SUM(E22:E26)</f>
        <v>14657.6</v>
      </c>
      <c r="F27" s="5"/>
      <c r="I27" s="47" t="str">
        <f t="shared" si="7"/>
        <v>Итого расходы</v>
      </c>
      <c r="J27" s="75" t="str">
        <f>B27</f>
        <v>в год</v>
      </c>
      <c r="K27" s="74"/>
      <c r="L27" s="72"/>
      <c r="M27" s="35">
        <f>SUM(M22:M26)</f>
        <v>14657.6</v>
      </c>
    </row>
    <row r="28" spans="1:13" s="6" customFormat="1" ht="16.2" thickBot="1">
      <c r="A28" s="76" t="s">
        <v>41</v>
      </c>
      <c r="B28" s="74"/>
      <c r="C28" s="74"/>
      <c r="D28" s="72"/>
      <c r="E28" s="55">
        <f>E21-E27</f>
        <v>42630.400000000001</v>
      </c>
      <c r="F28" s="5"/>
      <c r="I28" s="76" t="str">
        <f t="shared" si="7"/>
        <v>ДОХОД2</v>
      </c>
      <c r="J28" s="74"/>
      <c r="K28" s="74"/>
      <c r="L28" s="72"/>
      <c r="M28" s="55">
        <f>M21-M27</f>
        <v>42630.400000000001</v>
      </c>
    </row>
    <row r="29" spans="1:13" s="3" customFormat="1" ht="30.6" customHeight="1" thickTop="1" thickBot="1">
      <c r="A29" s="81" t="s">
        <v>42</v>
      </c>
      <c r="B29" s="81"/>
      <c r="C29" s="81"/>
      <c r="D29" s="82"/>
      <c r="E29" s="44">
        <f>E28*100/F5</f>
        <v>26.901243137502366</v>
      </c>
      <c r="F29" s="1"/>
      <c r="I29" s="99" t="s">
        <v>45</v>
      </c>
      <c r="J29" s="100"/>
      <c r="K29" s="100"/>
      <c r="L29" s="101"/>
      <c r="M29" s="44">
        <f>M28*100/N5</f>
        <v>12.617397223784296</v>
      </c>
    </row>
    <row r="30" spans="1:13" s="3" customFormat="1" ht="15" thickTop="1">
      <c r="A30" s="75" t="s">
        <v>24</v>
      </c>
      <c r="B30" s="77"/>
      <c r="C30" s="40">
        <v>0.24</v>
      </c>
      <c r="D30" s="41">
        <v>0.24</v>
      </c>
      <c r="E30" s="56">
        <f>E21*D30</f>
        <v>13749.119999999999</v>
      </c>
      <c r="F30" s="8"/>
      <c r="I30" s="75" t="str">
        <f>A30</f>
        <v>налог</v>
      </c>
      <c r="J30" s="77"/>
      <c r="K30" s="40">
        <f>C30</f>
        <v>0.24</v>
      </c>
      <c r="L30" s="41">
        <f>D30</f>
        <v>0.24</v>
      </c>
      <c r="M30" s="56">
        <f>M21*L30</f>
        <v>13749.119999999999</v>
      </c>
    </row>
    <row r="31" spans="1:13" s="3" customFormat="1" ht="16.2" thickBot="1">
      <c r="A31" s="78" t="s">
        <v>43</v>
      </c>
      <c r="B31" s="74"/>
      <c r="C31" s="74"/>
      <c r="D31" s="72"/>
      <c r="E31" s="57">
        <f>E28-E30</f>
        <v>28881.280000000002</v>
      </c>
      <c r="F31" s="1"/>
      <c r="I31" s="78" t="s">
        <v>46</v>
      </c>
      <c r="J31" s="74"/>
      <c r="K31" s="74"/>
      <c r="L31" s="72"/>
      <c r="M31" s="57">
        <f>M28-M30</f>
        <v>28881.280000000002</v>
      </c>
    </row>
    <row r="32" spans="1:13" s="3" customFormat="1" ht="16.8" thickTop="1" thickBot="1">
      <c r="A32" s="85" t="s">
        <v>31</v>
      </c>
      <c r="B32" s="74"/>
      <c r="C32" s="74"/>
      <c r="D32" s="94"/>
      <c r="E32" s="44">
        <f>E31*100/F5</f>
        <v>18.225077301697485</v>
      </c>
      <c r="I32" s="85" t="s">
        <v>31</v>
      </c>
      <c r="J32" s="74"/>
      <c r="K32" s="74"/>
      <c r="L32" s="94"/>
      <c r="M32" s="44">
        <f>M31*100/N5</f>
        <v>8.5480451061058993</v>
      </c>
    </row>
    <row r="33" spans="1:6" s="3" customFormat="1" ht="78" customHeight="1" thickTop="1">
      <c r="A33" s="85" t="s">
        <v>25</v>
      </c>
      <c r="B33" s="86"/>
      <c r="C33" s="87" t="s">
        <v>32</v>
      </c>
      <c r="D33" s="89">
        <v>3.2000000000000001E-2</v>
      </c>
      <c r="E33" s="69">
        <f>B34*12</f>
        <v>12156.119999999999</v>
      </c>
      <c r="F33" s="103" t="s">
        <v>26</v>
      </c>
    </row>
    <row r="34" spans="1:6" s="3" customFormat="1" ht="14.4">
      <c r="A34" s="42" t="s">
        <v>47</v>
      </c>
      <c r="B34" s="68">
        <v>1013.01</v>
      </c>
      <c r="C34" s="88"/>
      <c r="D34" s="90"/>
      <c r="E34" s="70"/>
      <c r="F34" s="104"/>
    </row>
    <row r="35" spans="1:6" s="6" customFormat="1" ht="16.2" customHeight="1" thickBot="1">
      <c r="A35" s="78" t="s">
        <v>44</v>
      </c>
      <c r="B35" s="79"/>
      <c r="C35" s="79"/>
      <c r="D35" s="80"/>
      <c r="E35" s="62">
        <f>E31-E33</f>
        <v>16725.160000000003</v>
      </c>
    </row>
    <row r="36" spans="1:6" s="3" customFormat="1" thickTop="1" thickBot="1">
      <c r="A36" s="81" t="s">
        <v>30</v>
      </c>
      <c r="B36" s="81"/>
      <c r="C36" s="81"/>
      <c r="D36" s="82"/>
      <c r="E36" s="44">
        <f>E35*100/F5</f>
        <v>10.554149050293434</v>
      </c>
      <c r="F36" s="43" t="s">
        <v>27</v>
      </c>
    </row>
    <row r="37" spans="1:6" ht="16.2" thickTop="1"/>
  </sheetData>
  <mergeCells count="39">
    <mergeCell ref="F33:F34"/>
    <mergeCell ref="J6:J7"/>
    <mergeCell ref="I30:J30"/>
    <mergeCell ref="I6:I7"/>
    <mergeCell ref="I20:J20"/>
    <mergeCell ref="I22:J22"/>
    <mergeCell ref="J24:L24"/>
    <mergeCell ref="I32:L32"/>
    <mergeCell ref="I31:L31"/>
    <mergeCell ref="J27:L27"/>
    <mergeCell ref="N2:N4"/>
    <mergeCell ref="I29:L29"/>
    <mergeCell ref="I5:L5"/>
    <mergeCell ref="K6:M6"/>
    <mergeCell ref="K20:M20"/>
    <mergeCell ref="I28:L28"/>
    <mergeCell ref="J26:L26"/>
    <mergeCell ref="F2:F4"/>
    <mergeCell ref="B24:D24"/>
    <mergeCell ref="B26:D26"/>
    <mergeCell ref="A32:D32"/>
    <mergeCell ref="A6:A7"/>
    <mergeCell ref="B6:B7"/>
    <mergeCell ref="A35:D35"/>
    <mergeCell ref="A36:D36"/>
    <mergeCell ref="A5:D5"/>
    <mergeCell ref="C6:E6"/>
    <mergeCell ref="A29:D29"/>
    <mergeCell ref="A30:B30"/>
    <mergeCell ref="A31:D31"/>
    <mergeCell ref="A33:B33"/>
    <mergeCell ref="C33:C34"/>
    <mergeCell ref="D33:D34"/>
    <mergeCell ref="E33:E34"/>
    <mergeCell ref="A20:B20"/>
    <mergeCell ref="C20:E20"/>
    <mergeCell ref="B27:D27"/>
    <mergeCell ref="A28:D28"/>
    <mergeCell ref="A22:B22"/>
  </mergeCells>
  <phoneticPr fontId="12" type="noConversion"/>
  <pageMargins left="0.51181102362204722" right="0.51181102362204722" top="0.55118110236220474" bottom="0.35433070866141736" header="0" footer="0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2020-06-24T16:43:14Z</cp:lastPrinted>
  <dcterms:created xsi:type="dcterms:W3CDTF">2017-08-11T15:08:53Z</dcterms:created>
  <dcterms:modified xsi:type="dcterms:W3CDTF">2020-07-08T16:14:28Z</dcterms:modified>
</cp:coreProperties>
</file>